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440" windowHeight="12645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1" l="1"/>
  <c r="H57" i="1"/>
  <c r="F57" i="1"/>
  <c r="I13" i="1"/>
  <c r="H168" i="1" l="1"/>
  <c r="F140" i="1" l="1"/>
  <c r="I141" i="1"/>
  <c r="I140" i="1"/>
  <c r="I120" i="1"/>
  <c r="H120" i="1"/>
  <c r="H141" i="1"/>
  <c r="H140" i="1"/>
  <c r="I139" i="1"/>
  <c r="H139" i="1"/>
  <c r="I138" i="1"/>
  <c r="H138" i="1"/>
  <c r="I129" i="1"/>
  <c r="H129" i="1"/>
  <c r="F139" i="1"/>
  <c r="I111" i="1"/>
  <c r="H111" i="1"/>
  <c r="F59" i="1"/>
  <c r="I55" i="1"/>
  <c r="H55" i="1"/>
  <c r="I45" i="1"/>
  <c r="H45" i="1"/>
  <c r="F32" i="1"/>
  <c r="I18" i="1"/>
  <c r="H18" i="1"/>
  <c r="H19" i="1"/>
  <c r="H25" i="1" s="1"/>
  <c r="I24" i="1"/>
  <c r="H24" i="1"/>
  <c r="F22" i="1"/>
  <c r="F24" i="1"/>
  <c r="F17" i="1"/>
  <c r="H17" i="1" s="1"/>
  <c r="G18" i="1"/>
  <c r="H23" i="1"/>
  <c r="I23" i="1"/>
  <c r="F27" i="1"/>
  <c r="F28" i="1"/>
  <c r="F42" i="1"/>
  <c r="F43" i="1"/>
  <c r="H43" i="1" s="1"/>
  <c r="I43" i="1" s="1"/>
  <c r="I46" i="1" s="1"/>
  <c r="F53" i="1"/>
  <c r="F54" i="1"/>
  <c r="H54" i="1" s="1"/>
  <c r="G58" i="1"/>
  <c r="G59" i="1"/>
  <c r="F65" i="1"/>
  <c r="H65" i="1"/>
  <c r="I65" i="1"/>
  <c r="F84" i="1"/>
  <c r="G84" i="1"/>
  <c r="H84" i="1"/>
  <c r="I84" i="1"/>
  <c r="F88" i="1"/>
  <c r="H88" i="1"/>
  <c r="I88" i="1"/>
  <c r="F92" i="1"/>
  <c r="H92" i="1"/>
  <c r="I92" i="1"/>
  <c r="F95" i="1"/>
  <c r="H95" i="1"/>
  <c r="I95" i="1"/>
  <c r="F46" i="1" l="1"/>
  <c r="I17" i="1"/>
  <c r="I19" i="1" s="1"/>
  <c r="F30" i="1"/>
  <c r="F19" i="1"/>
  <c r="F25" i="1" s="1"/>
  <c r="I54" i="1"/>
  <c r="I56" i="1" s="1"/>
  <c r="H56" i="1"/>
  <c r="I25" i="1"/>
  <c r="F56" i="1"/>
  <c r="H46" i="1"/>
  <c r="I168" i="1"/>
  <c r="F168" i="1"/>
  <c r="H32" i="1" l="1"/>
  <c r="F35" i="1"/>
  <c r="G174" i="1"/>
  <c r="F171" i="1"/>
  <c r="H169" i="1"/>
  <c r="H171" i="1" s="1"/>
  <c r="I159" i="1"/>
  <c r="H159" i="1"/>
  <c r="F159" i="1"/>
  <c r="F154" i="1"/>
  <c r="H153" i="1"/>
  <c r="H154" i="1" s="1"/>
  <c r="G153" i="1"/>
  <c r="H150" i="1"/>
  <c r="F150" i="1"/>
  <c r="I147" i="1"/>
  <c r="I150" i="1" s="1"/>
  <c r="G147" i="1"/>
  <c r="G141" i="1"/>
  <c r="G140" i="1"/>
  <c r="G111" i="1"/>
  <c r="F103" i="1"/>
  <c r="I102" i="1"/>
  <c r="I103" i="1" s="1"/>
  <c r="H102" i="1"/>
  <c r="H103" i="1" s="1"/>
  <c r="H99" i="1"/>
  <c r="G98" i="1"/>
  <c r="G172" i="1" s="1"/>
  <c r="G13" i="1"/>
  <c r="I32" i="1" l="1"/>
  <c r="I35" i="1" s="1"/>
  <c r="H35" i="1"/>
  <c r="G175" i="1"/>
  <c r="I96" i="1"/>
  <c r="H96" i="1"/>
  <c r="F96" i="1"/>
  <c r="F118" i="1"/>
  <c r="F119" i="1" s="1"/>
  <c r="F121" i="1" s="1"/>
  <c r="F127" i="1"/>
  <c r="F128" i="1" s="1"/>
  <c r="F136" i="1"/>
  <c r="F109" i="1"/>
  <c r="F110" i="1" s="1"/>
  <c r="F10" i="1"/>
  <c r="F12" i="1" s="1"/>
  <c r="I153" i="1"/>
  <c r="I154" i="1" s="1"/>
  <c r="I169" i="1"/>
  <c r="I171" i="1" s="1"/>
  <c r="F58" i="1" l="1"/>
  <c r="F60" i="1" s="1"/>
  <c r="F137" i="1"/>
  <c r="H128" i="1"/>
  <c r="H130" i="1" s="1"/>
  <c r="F112" i="1"/>
  <c r="F141" i="1"/>
  <c r="H137" i="1"/>
  <c r="H110" i="1"/>
  <c r="F13" i="1"/>
  <c r="H119" i="1"/>
  <c r="I119" i="1" s="1"/>
  <c r="H12" i="1"/>
  <c r="I12" i="1" s="1"/>
  <c r="F130" i="1"/>
  <c r="I137" i="1"/>
  <c r="F14" i="1" l="1"/>
  <c r="H59" i="1"/>
  <c r="I59" i="1" s="1"/>
  <c r="H58" i="1"/>
  <c r="I58" i="1"/>
  <c r="F142" i="1"/>
  <c r="F145" i="1" s="1"/>
  <c r="I128" i="1"/>
  <c r="I130" i="1" s="1"/>
  <c r="H13" i="1"/>
  <c r="H14" i="1" s="1"/>
  <c r="H121" i="1"/>
  <c r="I110" i="1"/>
  <c r="I121" i="1"/>
  <c r="I14" i="1"/>
  <c r="I60" i="1" l="1"/>
  <c r="I98" i="1" s="1"/>
  <c r="H60" i="1"/>
  <c r="H98" i="1" s="1"/>
  <c r="I112" i="1"/>
  <c r="H142" i="1"/>
  <c r="H145" i="1" s="1"/>
  <c r="H112" i="1"/>
  <c r="F98" i="1" l="1"/>
  <c r="F172" i="1" s="1"/>
  <c r="F175" i="1" s="1"/>
  <c r="I142" i="1"/>
  <c r="I145" i="1" s="1"/>
  <c r="H172" i="1"/>
  <c r="H175" i="1" s="1"/>
  <c r="I172" i="1"/>
  <c r="I175" i="1" s="1"/>
</calcChain>
</file>

<file path=xl/sharedStrings.xml><?xml version="1.0" encoding="utf-8"?>
<sst xmlns="http://schemas.openxmlformats.org/spreadsheetml/2006/main" count="236" uniqueCount="177">
  <si>
    <t>раздел, подраздел, целевая статья, вид расхода</t>
  </si>
  <si>
    <t>Наименование показателей бюджетной классификации</t>
  </si>
  <si>
    <t>КОСГУ</t>
  </si>
  <si>
    <t>расчет</t>
  </si>
  <si>
    <t>сумма</t>
  </si>
  <si>
    <t>2024 г</t>
  </si>
  <si>
    <t>АДМИНИСТРАЦИЯ ОТНОШЕНСКОГО СЕЛЬСОВЕТА</t>
  </si>
  <si>
    <t>0102     9110080210          500</t>
  </si>
  <si>
    <t>Глава муниципального образования</t>
  </si>
  <si>
    <t>Глава</t>
  </si>
  <si>
    <t xml:space="preserve">оклад </t>
  </si>
  <si>
    <t>Ежемесячное денежное поощрение 100 %</t>
  </si>
  <si>
    <t>30 % районный коэффициент</t>
  </si>
  <si>
    <t>30 % северный коэффициент</t>
  </si>
  <si>
    <t>Всего на год</t>
  </si>
  <si>
    <t>начисл.на оплату труда (перечисления ЕСН) 30,2%</t>
  </si>
  <si>
    <t>Всего по Главе муниципального образования</t>
  </si>
  <si>
    <t xml:space="preserve">0104    8110080210          </t>
  </si>
  <si>
    <t>Центральный аппарат других органов</t>
  </si>
  <si>
    <t>Специалист</t>
  </si>
  <si>
    <t>итого специалист</t>
  </si>
  <si>
    <t>Бухгалтер</t>
  </si>
  <si>
    <t>Итого муниципальные служащие</t>
  </si>
  <si>
    <t>Техничка</t>
  </si>
  <si>
    <t>оклад 1 разряд</t>
  </si>
  <si>
    <t>стимулирующая выплата</t>
  </si>
  <si>
    <t>Доплата до региональных выплат за месяц</t>
  </si>
  <si>
    <t>итого по техничке</t>
  </si>
  <si>
    <t>Водитель</t>
  </si>
  <si>
    <t>оклад 5 разряд</t>
  </si>
  <si>
    <t>25% классность</t>
  </si>
  <si>
    <t xml:space="preserve">Стимулирующие выплаты </t>
  </si>
  <si>
    <t>итого по водителю</t>
  </si>
  <si>
    <t>Сторож</t>
  </si>
  <si>
    <t>35% ночные</t>
  </si>
  <si>
    <t>итого по сторожам</t>
  </si>
  <si>
    <t>Итого заработная плата по аппарату управления</t>
  </si>
  <si>
    <t>ВСЕГО 211</t>
  </si>
  <si>
    <t>заработная плата</t>
  </si>
  <si>
    <t>ВСЕГО 213</t>
  </si>
  <si>
    <t>ВСЕГО ОПЛАТА ТРУДА И НАЧИСЛЕНИЯ НА ОПЛАТУ ТРУДА 
ПО АППАРАТУ УПРАВЛЕНИЯ</t>
  </si>
  <si>
    <t>33416 кВт *7,71</t>
  </si>
  <si>
    <t>Заправка карртриджей 3*6*500,00=9000,00</t>
  </si>
  <si>
    <t>Итого по 225</t>
  </si>
  <si>
    <t>Оплата за страх.премию (автострахование)</t>
  </si>
  <si>
    <t>Электронная отчетность  СБиС (сопровождение)</t>
  </si>
  <si>
    <t>Сервисное тех.обслуживание пожарной сигнализац   злания сельсовета</t>
  </si>
  <si>
    <t xml:space="preserve">Межевание и постановка на кад.учет зем.участки под размещение подзем.вож.водоем в д.Гамурино </t>
  </si>
  <si>
    <t>Межевание и постановка на кад.учет зем.участки под размещение пирса для постановки пожарных машин на заправку водой  в  с.Отношка</t>
  </si>
  <si>
    <t xml:space="preserve">Межевание и постановка на кад.учет зем.участки под размещение пирса для постановеи пожврных машин на заправку водой  в д.Гамурино </t>
  </si>
  <si>
    <t>Обучение "Охрана труда"</t>
  </si>
  <si>
    <t>Обучение "Пожарный тех.минимум"(4 чел)</t>
  </si>
  <si>
    <t>Обучение "Электробезопасность"</t>
  </si>
  <si>
    <t>Обучение "Теплобезопасность"</t>
  </si>
  <si>
    <t>Обучение "Охрана труда при работе на высоте"</t>
  </si>
  <si>
    <t xml:space="preserve">Проверка безопасности элекрохозяйства здания администрации </t>
  </si>
  <si>
    <t>Проверка безопасности тепловых установок  отопительной системы здания администрации</t>
  </si>
  <si>
    <t>Программа специалиста "Похозяйственный учет"</t>
  </si>
  <si>
    <t>Софинансирование государственной  программе Красноярского края "Содействие развитию местного самоуправления " на 2021 год(грант на трактор)</t>
  </si>
  <si>
    <t>Итого по 226</t>
  </si>
  <si>
    <t>Плата за размещение отходов производства и потребления
за выбросы загрязн.веществ в атмосф. воздух передвижными объектами</t>
  </si>
  <si>
    <t xml:space="preserve">Госпошлина </t>
  </si>
  <si>
    <t xml:space="preserve">Членские взносы                                                                                                          </t>
  </si>
  <si>
    <t>Итого по 290</t>
  </si>
  <si>
    <t>Приобретение процессор 42000,00</t>
  </si>
  <si>
    <t>Итого по 310</t>
  </si>
  <si>
    <t>340.3</t>
  </si>
  <si>
    <t>340.5</t>
  </si>
  <si>
    <t>Увеличение стоимости материальных запасов</t>
  </si>
  <si>
    <t xml:space="preserve">0104    8118088          </t>
  </si>
  <si>
    <t>Всего центральному аппарату других органов</t>
  </si>
  <si>
    <t xml:space="preserve">0111                    8118005           </t>
  </si>
  <si>
    <t>Резервный фонд</t>
  </si>
  <si>
    <t>290</t>
  </si>
  <si>
    <t>Возмещение убытков и вреда в  чрезвычайных ситуациях 
Профилактика проявлений терроризм и экстремизма</t>
  </si>
  <si>
    <t xml:space="preserve">0113
0110081060
</t>
  </si>
  <si>
    <t>Софинансирование общественных работ</t>
  </si>
  <si>
    <t>211</t>
  </si>
  <si>
    <t>Оплата заработной платы безработным за сет средств местного бюджета</t>
  </si>
  <si>
    <t>213</t>
  </si>
  <si>
    <t>Начисл.на оплату труда (перечисления ЕСН) 30,2%</t>
  </si>
  <si>
    <t>210</t>
  </si>
  <si>
    <t>Итого</t>
  </si>
  <si>
    <t>0113 
0110083090
 121</t>
  </si>
  <si>
    <t xml:space="preserve">Прочие мероприятия в области жилищно-коммунального хозяйства в рамках подпрограммы "Благоустройство территории Отношенского сельсовета " муниципальной программы Отношенского сельсовета "Создание безопасных и комфортных условий для проживания на территории Отношенского сельсовета" </t>
  </si>
  <si>
    <t>Тракторист</t>
  </si>
  <si>
    <t>оклад 3 разряд</t>
  </si>
  <si>
    <t>Итого на год</t>
  </si>
  <si>
    <t>итого по трактористу</t>
  </si>
  <si>
    <t xml:space="preserve">Работник по обслуживанию водонапорных башен </t>
  </si>
  <si>
    <t xml:space="preserve">итого по Работник по обслуживанию водонапорных башен </t>
  </si>
  <si>
    <t>электрик</t>
  </si>
  <si>
    <t>итого по электрику</t>
  </si>
  <si>
    <t>работник  ТКО</t>
  </si>
  <si>
    <t>итого по работнику ТКО</t>
  </si>
  <si>
    <t>ВСЕГО ОПЛАТА ТРУДА И НАЧИСЛЕНИЯ НА ОПЛАТУ ТРУДА</t>
  </si>
  <si>
    <t>Приобретение комплекта специального оборудования и шансового инструмента электрика</t>
  </si>
  <si>
    <t>0113
8110075140
244</t>
  </si>
  <si>
    <t>Другие общегосударственные вопросы</t>
  </si>
  <si>
    <t>Приобретение канц.товаров (бумага, стержни, ручки, скобы, папки-регистраторы и т.д.)</t>
  </si>
  <si>
    <t>Всего по разделу 0113</t>
  </si>
  <si>
    <t xml:space="preserve">0203                 8110051180                </t>
  </si>
  <si>
    <t>Осуществление первичного военнского учета на территориях, где отсутвтуют военные комиссариаты</t>
  </si>
  <si>
    <t>Приобретение:бумага 6 пачек*495,83=2975,00;
Бесперебойник</t>
  </si>
  <si>
    <t>Всего по Военкомату</t>
  </si>
  <si>
    <t>Обеспечение первичных мер пожарной безопасности</t>
  </si>
  <si>
    <t>0310            0130082020
244</t>
  </si>
  <si>
    <t xml:space="preserve">Ремонот подъездных путей  к противопожарному пирсу с.Отношка </t>
  </si>
  <si>
    <t xml:space="preserve">Ремонот подъездных путей  к противопожарному пирсу д.Гамурино </t>
  </si>
  <si>
    <t>0310            01300S4120
244</t>
  </si>
  <si>
    <t>Ремонт, очистка от снега подъездов к источникам водоснабжения, устройство притивопожарных минерализованных полос общей протяженностью 6 км в том числе в с.Отношка и д.Гамурино
Стоимость 1 км.=2466,67</t>
  </si>
  <si>
    <t>всего по разделу 03 10</t>
  </si>
  <si>
    <t>0409    
 0120081020
 244</t>
  </si>
  <si>
    <t>Содержание автомобильных дорог и инженерных сооружений на них в границах городских округов и поселений в рамках подпрограммы "Содержание автомобильных дорог общего пользования Отношенского сельсовета" муниципальной программы Отношенсого сельсовета "Создание безопасных и комфортных условий для проживания на территории Отношенского сельсовета"</t>
  </si>
  <si>
    <t xml:space="preserve">Ремонт дорог улиц Ленина в с.Отношка </t>
  </si>
  <si>
    <t>0409    
 0120081090
 244</t>
  </si>
  <si>
    <t>Мероприятия на содержание автомобильных дорог общего пользования местного значения городских округов, городских и сельских поселений в рамках подпрограммы "Содержание автомобильных дорог общего пользования Отношенского сельсовета" муниципальной программы Отношенского сельсовета "Создание безопасных и комфортных условий для проживания на территории Отношенского сельсовета"</t>
  </si>
  <si>
    <t>Мероприятия по грейдированию и очистке от снега дорог населенных пунктов Отношенского сельсовета</t>
  </si>
  <si>
    <t>всего по разделу 04 09</t>
  </si>
  <si>
    <t>0503 
0110081010</t>
  </si>
  <si>
    <t xml:space="preserve">Уличное освещение </t>
  </si>
  <si>
    <t>Потребление э/энергии:
39330 кВт*7,71=303508,64</t>
  </si>
  <si>
    <t>Ремонт тракторной техники</t>
  </si>
  <si>
    <t>0503 
0110081040</t>
  </si>
  <si>
    <t xml:space="preserve">Организация и содержание мест захоронения </t>
  </si>
  <si>
    <t>Содержание мест захоронений (с.Отношка,д.Гамурино)</t>
  </si>
  <si>
    <t>Аккарицидная обработка,дератизация и дезенсекция территории кладбища</t>
  </si>
  <si>
    <t>0503 
0110081050</t>
  </si>
  <si>
    <t>Организация и содержание свалок</t>
  </si>
  <si>
    <t xml:space="preserve">Буртование ТКО на полигоне временного содержания </t>
  </si>
  <si>
    <t>0503 01100S6410</t>
  </si>
  <si>
    <t>Софинансирование программы по поддержке местных инициатив в Красноярском крае на 2022 год (ППМИ)</t>
  </si>
  <si>
    <t>0503 
0110083090</t>
  </si>
  <si>
    <t>Прочие мероприятия в области жилищно-коммунального хозяйства в рамках подпрограммы "Благоустройство территории Отношенского сельсовета " муниципальной программы Отношенского сельсовета "Создание безопасных и комфортных условий для проживания на территории</t>
  </si>
  <si>
    <t>Оплата за страх.премию (автострахование)
Госпошлина тех.осмотр</t>
  </si>
  <si>
    <t>всего по разделу 0500</t>
  </si>
  <si>
    <t>1105 0140080610</t>
  </si>
  <si>
    <t>Физическая культура
 и спорт</t>
  </si>
  <si>
    <t>226</t>
  </si>
  <si>
    <t>Заработная плата инструктора по физкультуре и спорту заработная составляет: 1000 ,00 * 12 мес.=12000,00-30,2%(ЕСН)=15624,00</t>
  </si>
  <si>
    <t>1403  8110082090</t>
  </si>
  <si>
    <t xml:space="preserve">Переданные полномочия </t>
  </si>
  <si>
    <t xml:space="preserve">Всего </t>
  </si>
  <si>
    <t>Всего по Администрации Отношенского сельсовета</t>
  </si>
  <si>
    <t>Всего по МУК Отношенский ЦКС</t>
  </si>
  <si>
    <t>ВСЕГО:</t>
  </si>
  <si>
    <t>Исполнитель бухгалтер</t>
  </si>
  <si>
    <t>Тухватулина Г.К.</t>
  </si>
  <si>
    <t>тел.8(39196)76-2-30</t>
  </si>
  <si>
    <t>дата исполнения 07.10.2022 г.</t>
  </si>
  <si>
    <t>Всего по Главе за 1 штатную единицу с 1 июля 2022 года на месяц</t>
  </si>
  <si>
    <t>Всего по техничке за 0,5 штатную единицу с 1 июня 2022 г. на месяц</t>
  </si>
  <si>
    <t>Всего по водителю за одну штатную единицу с 1июня  2022 г. на месяц</t>
  </si>
  <si>
    <t>Всего по сторожу на две штатные единицы с 1 июня 2022 г.на месяц</t>
  </si>
  <si>
    <t>Всего по трактористу за одну штатную единицу с 1 июня 2022 г. на месяц</t>
  </si>
  <si>
    <t>Всего по работнику по обслуживанию водонапорных башен за 0,75 штатную единицу с 1 июня 2022 г. на месяц</t>
  </si>
  <si>
    <t>Всего по электрику за 0,5 штатную единицу с 1 июня 2022 г. на месяц</t>
  </si>
  <si>
    <t>Всего по работнику ТКО за 0,5 штатную единицу с 1 июня 2022 г. на месяц</t>
  </si>
  <si>
    <t xml:space="preserve">Специалист 1 кат.оклад 6111,75*12 мес.=73341,00
                                        </t>
  </si>
  <si>
    <t>Приобретение дорожной знаковой информации в соответсвии с проектом организации дорожного движения поселений:
"дети" 8 зн.*1356,00=10848,00
"главная дорога" 7 знаков*1692,00=11844,00
"пересечение со второстепенной дорогой" 6 знаков*1356,00=8136,00
"примыкание второстепенной дороги" 4 знака*1356,00=5424,00
"уступите дорогу" 10 знаков*1356,00=13560,00
"ограничение максималной скорости" 7 знаков*2050,00=14350,00
"место остановки автобуса" 3 знака*1689,00=5067,00
"пешеходный переход" 2 знака*839,00=1678,00
"начало населенного пункта" 3 знака*1238,00=3714,00
"конец населенного пункта" 3 знака*1238,00=3714,00
"зона действия" 6 знаков*739,00=4434,00
"направлениеглавной дороги" 4 знака*1459,00=5836,00
стойки 63 шт.*1020,00=64260,00
комплект креплений 63 шт.*413,00=26019,00</t>
  </si>
  <si>
    <t>Приобретение ГСМ  для ДТ  1130*60,50*5%</t>
  </si>
  <si>
    <t xml:space="preserve">Инфрм.-обслуж.1С Бухгалтерия - 4040,00*12=48480,00                                                                                                                                           </t>
  </si>
  <si>
    <t>Ключ Камин 1*7000=7000</t>
  </si>
  <si>
    <t xml:space="preserve">абон.оплата 850,00*12=10200,00
</t>
  </si>
  <si>
    <t>Ремонт инастройка компьютерной техники</t>
  </si>
  <si>
    <t>Приобретение ГСМ тойета раф - 90 поездок *170 км(проезд от Отношки до с.Казачиснкое)=15300 км*10/100*49,0=74970</t>
  </si>
  <si>
    <t xml:space="preserve">Приобретение канц.товаров (бумага, стержни, ручки, скобы, кнопки, папки-регистраторы,архивные папки и т.д.) 
</t>
  </si>
  <si>
    <t>Наполнение и тех поддержка продление действия лицензии, хостинга,доменного имени сайта Администрации Отношенского сельсовета</t>
  </si>
  <si>
    <t>Итого 244</t>
  </si>
  <si>
    <t xml:space="preserve"> РАСЧЕТ РАСХОДА ПО БЮДЖЕТУ АДМИНИСТРАЦИИ ОТНОШЕНСКОГО СЕЛЬСОВЕТА на 2023-2025 годы </t>
  </si>
  <si>
    <t>2023г</t>
  </si>
  <si>
    <t>2025 г</t>
  </si>
  <si>
    <t>Проведение лабораторных исслдований питьевой воды 4*3336=13344</t>
  </si>
  <si>
    <t>надбавка на 5,5% с 01.10.2023(68944,67*3=206834,06)</t>
  </si>
  <si>
    <t>(4701*57,2*1,08*1,6)/12*9=348490,77</t>
  </si>
  <si>
    <t>надбавка на 5,5% с 01.10.2023(40850,85*3=122552,56)</t>
  </si>
  <si>
    <t>4701*57,2*1,08*1,6/12*9=348490,77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</si>
</sst>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"/>
    <numFmt numFmtId="165" formatCode="0.000"/>
  </numFmts>
  <fonts count="19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9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u/>
      <sz val="9"/>
      <name val="Times New Roman"/>
      <family val="1"/>
      <charset val="204"/>
    </font>
    <font>
      <i/>
      <u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275">
    <xf numFmtId="0" fontId="0" fillId="0" borderId="0" xfId="0"/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2" fontId="3" fillId="0" borderId="5" xfId="0" applyNumberFormat="1" applyFont="1" applyFill="1" applyBorder="1" applyAlignment="1">
      <alignment horizontal="left" vertical="center"/>
    </xf>
    <xf numFmtId="0" fontId="3" fillId="0" borderId="0" xfId="0" applyFont="1"/>
    <xf numFmtId="164" fontId="3" fillId="0" borderId="1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/>
    </xf>
    <xf numFmtId="4" fontId="3" fillId="5" borderId="1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" fontId="3" fillId="0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vertical="top" wrapText="1"/>
    </xf>
    <xf numFmtId="4" fontId="3" fillId="0" borderId="1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" fontId="3" fillId="0" borderId="11" xfId="0" applyNumberFormat="1" applyFont="1" applyFill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Alignment="1">
      <alignment horizontal="left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vertical="center" wrapText="1"/>
    </xf>
    <xf numFmtId="4" fontId="3" fillId="0" borderId="8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49" fontId="4" fillId="0" borderId="8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/>
    </xf>
    <xf numFmtId="49" fontId="3" fillId="5" borderId="5" xfId="0" applyNumberFormat="1" applyFont="1" applyFill="1" applyBorder="1" applyAlignment="1">
      <alignment horizontal="left" vertical="center" wrapText="1"/>
    </xf>
    <xf numFmtId="2" fontId="3" fillId="5" borderId="5" xfId="0" applyNumberFormat="1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1" fontId="3" fillId="2" borderId="8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left" vertical="center" wrapText="1"/>
    </xf>
    <xf numFmtId="2" fontId="3" fillId="2" borderId="5" xfId="0" applyNumberFormat="1" applyFont="1" applyFill="1" applyBorder="1" applyAlignment="1">
      <alignment horizontal="left" vertical="center"/>
    </xf>
    <xf numFmtId="1" fontId="4" fillId="2" borderId="8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" fontId="4" fillId="0" borderId="8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left"/>
    </xf>
    <xf numFmtId="49" fontId="3" fillId="2" borderId="8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left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vertical="center" wrapText="1"/>
    </xf>
    <xf numFmtId="0" fontId="8" fillId="5" borderId="0" xfId="0" applyFont="1" applyFill="1"/>
    <xf numFmtId="0" fontId="3" fillId="5" borderId="23" xfId="0" applyFont="1" applyFill="1" applyBorder="1" applyAlignment="1">
      <alignment horizontal="center" vertical="center"/>
    </xf>
    <xf numFmtId="49" fontId="3" fillId="5" borderId="23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1" fillId="5" borderId="0" xfId="0" applyFont="1" applyFill="1"/>
    <xf numFmtId="0" fontId="3" fillId="5" borderId="14" xfId="0" applyFont="1" applyFill="1" applyBorder="1" applyAlignment="1">
      <alignment horizontal="center" vertical="center"/>
    </xf>
    <xf numFmtId="49" fontId="3" fillId="5" borderId="14" xfId="0" applyNumberFormat="1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49" fontId="4" fillId="0" borderId="31" xfId="0" applyNumberFormat="1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49" fontId="3" fillId="5" borderId="8" xfId="0" applyNumberFormat="1" applyFont="1" applyFill="1" applyBorder="1" applyAlignment="1">
      <alignment horizontal="left" vertical="center" wrapText="1"/>
    </xf>
    <xf numFmtId="49" fontId="3" fillId="5" borderId="36" xfId="0" applyNumberFormat="1" applyFont="1" applyFill="1" applyBorder="1" applyAlignment="1">
      <alignment horizontal="left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wrapText="1"/>
    </xf>
    <xf numFmtId="0" fontId="7" fillId="0" borderId="0" xfId="0" applyFont="1"/>
    <xf numFmtId="4" fontId="4" fillId="0" borderId="1" xfId="0" applyNumberFormat="1" applyFont="1" applyBorder="1"/>
    <xf numFmtId="0" fontId="11" fillId="0" borderId="0" xfId="0" applyFont="1"/>
    <xf numFmtId="4" fontId="12" fillId="0" borderId="2" xfId="0" applyNumberFormat="1" applyFont="1" applyFill="1" applyBorder="1" applyAlignment="1">
      <alignment horizontal="center" vertical="center"/>
    </xf>
    <xf numFmtId="0" fontId="13" fillId="0" borderId="0" xfId="0" applyFont="1"/>
    <xf numFmtId="49" fontId="14" fillId="0" borderId="36" xfId="0" applyNumberFormat="1" applyFont="1" applyFill="1" applyBorder="1" applyAlignment="1">
      <alignment horizontal="center" vertical="center" wrapText="1"/>
    </xf>
    <xf numFmtId="49" fontId="14" fillId="0" borderId="35" xfId="0" applyNumberFormat="1" applyFont="1" applyFill="1" applyBorder="1" applyAlignment="1">
      <alignment horizontal="center" vertical="center" wrapText="1"/>
    </xf>
    <xf numFmtId="4" fontId="14" fillId="0" borderId="35" xfId="0" applyNumberFormat="1" applyFont="1" applyFill="1" applyBorder="1" applyAlignment="1">
      <alignment horizontal="center" vertical="center"/>
    </xf>
    <xf numFmtId="4" fontId="14" fillId="0" borderId="35" xfId="0" applyNumberFormat="1" applyFont="1" applyBorder="1" applyAlignment="1">
      <alignment horizontal="center" vertical="center"/>
    </xf>
    <xf numFmtId="4" fontId="14" fillId="0" borderId="46" xfId="0" applyNumberFormat="1" applyFont="1" applyBorder="1" applyAlignment="1">
      <alignment horizontal="center" vertical="center"/>
    </xf>
    <xf numFmtId="0" fontId="15" fillId="0" borderId="0" xfId="0" applyFont="1"/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6" fillId="0" borderId="0" xfId="0" applyNumberFormat="1" applyFont="1" applyFill="1" applyBorder="1"/>
    <xf numFmtId="49" fontId="7" fillId="0" borderId="0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/>
    <xf numFmtId="2" fontId="1" fillId="0" borderId="0" xfId="0" applyNumberFormat="1" applyFont="1" applyFill="1"/>
    <xf numFmtId="0" fontId="10" fillId="0" borderId="8" xfId="0" applyFont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left" wrapText="1"/>
    </xf>
    <xf numFmtId="0" fontId="4" fillId="0" borderId="14" xfId="0" applyFont="1" applyBorder="1" applyAlignment="1">
      <alignment horizontal="left" vertical="center" wrapText="1"/>
    </xf>
    <xf numFmtId="4" fontId="17" fillId="0" borderId="0" xfId="0" applyNumberFormat="1" applyFont="1"/>
    <xf numFmtId="0" fontId="4" fillId="6" borderId="0" xfId="0" applyFont="1" applyFill="1" applyAlignment="1">
      <alignment horizontal="center" textRotation="90" wrapText="1"/>
    </xf>
    <xf numFmtId="0" fontId="6" fillId="6" borderId="1" xfId="0" applyFont="1" applyFill="1" applyBorder="1" applyAlignment="1">
      <alignment horizontal="center" textRotation="90" wrapText="1"/>
    </xf>
    <xf numFmtId="0" fontId="17" fillId="0" borderId="0" xfId="0" applyFont="1"/>
    <xf numFmtId="4" fontId="3" fillId="2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1" fontId="4" fillId="0" borderId="47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0" fillId="0" borderId="0" xfId="0" applyBorder="1"/>
    <xf numFmtId="1" fontId="4" fillId="2" borderId="1" xfId="0" applyNumberFormat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1" fontId="3" fillId="2" borderId="9" xfId="0" applyNumberFormat="1" applyFont="1" applyFill="1" applyBorder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left"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vertical="center" wrapText="1"/>
    </xf>
    <xf numFmtId="4" fontId="4" fillId="2" borderId="10" xfId="0" applyNumberFormat="1" applyFont="1" applyFill="1" applyBorder="1" applyAlignment="1">
      <alignment horizontal="center" vertical="center"/>
    </xf>
    <xf numFmtId="49" fontId="4" fillId="2" borderId="47" xfId="0" applyNumberFormat="1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21" xfId="0" applyNumberFormat="1" applyFont="1" applyFill="1" applyBorder="1" applyAlignment="1">
      <alignment horizontal="center" vertical="center"/>
    </xf>
    <xf numFmtId="4" fontId="3" fillId="2" borderId="23" xfId="0" applyNumberFormat="1" applyFont="1" applyFill="1" applyBorder="1" applyAlignment="1">
      <alignment horizontal="center" vertical="center"/>
    </xf>
    <xf numFmtId="4" fontId="9" fillId="2" borderId="23" xfId="0" applyNumberFormat="1" applyFont="1" applyFill="1" applyBorder="1" applyAlignment="1">
      <alignment horizontal="center" vertical="center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4" fontId="3" fillId="2" borderId="27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horizontal="center" vertical="center"/>
    </xf>
    <xf numFmtId="4" fontId="3" fillId="2" borderId="28" xfId="0" applyNumberFormat="1" applyFont="1" applyFill="1" applyBorder="1" applyAlignment="1">
      <alignment horizontal="center" vertical="center"/>
    </xf>
    <xf numFmtId="4" fontId="3" fillId="2" borderId="14" xfId="0" applyNumberFormat="1" applyFont="1" applyFill="1" applyBorder="1" applyAlignment="1">
      <alignment horizontal="center" vertical="center"/>
    </xf>
    <xf numFmtId="4" fontId="3" fillId="2" borderId="30" xfId="0" applyNumberFormat="1" applyFont="1" applyFill="1" applyBorder="1" applyAlignment="1">
      <alignment horizontal="center" vertical="center"/>
    </xf>
    <xf numFmtId="4" fontId="3" fillId="2" borderId="33" xfId="0" applyNumberFormat="1" applyFont="1" applyFill="1" applyBorder="1" applyAlignment="1">
      <alignment horizontal="center" vertical="center"/>
    </xf>
    <xf numFmtId="4" fontId="4" fillId="2" borderId="38" xfId="0" applyNumberFormat="1" applyFont="1" applyFill="1" applyBorder="1" applyAlignment="1">
      <alignment horizontal="center" vertical="center"/>
    </xf>
    <xf numFmtId="4" fontId="4" fillId="2" borderId="38" xfId="0" applyNumberFormat="1" applyFont="1" applyFill="1" applyBorder="1" applyAlignment="1">
      <alignment horizontal="center"/>
    </xf>
    <xf numFmtId="4" fontId="4" fillId="2" borderId="39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3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" fontId="4" fillId="6" borderId="3" xfId="0" applyNumberFormat="1" applyFont="1" applyFill="1" applyBorder="1" applyAlignment="1">
      <alignment horizontal="center" vertical="center" textRotation="90"/>
    </xf>
    <xf numFmtId="1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2" borderId="0" xfId="0" applyFill="1"/>
    <xf numFmtId="4" fontId="4" fillId="2" borderId="14" xfId="0" applyNumberFormat="1" applyFont="1" applyFill="1" applyBorder="1" applyAlignment="1">
      <alignment horizontal="center" vertical="center"/>
    </xf>
    <xf numFmtId="4" fontId="4" fillId="2" borderId="30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6" fillId="6" borderId="2" xfId="0" applyFont="1" applyFill="1" applyBorder="1" applyAlignment="1">
      <alignment horizontal="center" textRotation="90" wrapText="1"/>
    </xf>
    <xf numFmtId="0" fontId="3" fillId="2" borderId="1" xfId="0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left" vertical="center"/>
    </xf>
    <xf numFmtId="1" fontId="4" fillId="2" borderId="10" xfId="0" applyNumberFormat="1" applyFont="1" applyFill="1" applyBorder="1" applyAlignment="1">
      <alignment horizontal="center" vertical="center"/>
    </xf>
    <xf numFmtId="43" fontId="0" fillId="0" borderId="0" xfId="1" applyFont="1"/>
    <xf numFmtId="4" fontId="4" fillId="2" borderId="8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 wrapText="1"/>
    </xf>
    <xf numFmtId="49" fontId="4" fillId="0" borderId="41" xfId="0" applyNumberFormat="1" applyFont="1" applyFill="1" applyBorder="1" applyAlignment="1">
      <alignment horizontal="left" vertical="center" wrapText="1"/>
    </xf>
    <xf numFmtId="49" fontId="4" fillId="0" borderId="42" xfId="0" applyNumberFormat="1" applyFont="1" applyFill="1" applyBorder="1" applyAlignment="1">
      <alignment horizontal="left" vertical="center" wrapText="1"/>
    </xf>
    <xf numFmtId="49" fontId="4" fillId="0" borderId="43" xfId="0" applyNumberFormat="1" applyFont="1" applyFill="1" applyBorder="1" applyAlignment="1">
      <alignment horizontal="left" vertical="center" wrapText="1"/>
    </xf>
    <xf numFmtId="49" fontId="12" fillId="0" borderId="44" xfId="0" applyNumberFormat="1" applyFont="1" applyFill="1" applyBorder="1" applyAlignment="1">
      <alignment horizontal="center" vertical="center" wrapText="1"/>
    </xf>
    <xf numFmtId="49" fontId="12" fillId="0" borderId="45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21" xfId="0" applyNumberFormat="1" applyFont="1" applyFill="1" applyBorder="1" applyAlignment="1">
      <alignment horizontal="left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29" xfId="0" applyNumberFormat="1" applyFont="1" applyFill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49" fontId="4" fillId="0" borderId="12" xfId="0" applyNumberFormat="1" applyFont="1" applyFill="1" applyBorder="1" applyAlignment="1">
      <alignment vertical="top" wrapText="1"/>
    </xf>
    <xf numFmtId="164" fontId="4" fillId="0" borderId="15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19" xfId="0" applyNumberFormat="1" applyFont="1" applyFill="1" applyBorder="1" applyAlignment="1">
      <alignment horizontal="center" vertical="center" wrapText="1"/>
    </xf>
    <xf numFmtId="1" fontId="4" fillId="6" borderId="16" xfId="0" applyNumberFormat="1" applyFont="1" applyFill="1" applyBorder="1" applyAlignment="1">
      <alignment horizontal="center" vertical="center" textRotation="90"/>
    </xf>
    <xf numFmtId="1" fontId="4" fillId="6" borderId="18" xfId="0" applyNumberFormat="1" applyFont="1" applyFill="1" applyBorder="1" applyAlignment="1">
      <alignment horizontal="center" vertical="center" textRotation="90"/>
    </xf>
    <xf numFmtId="1" fontId="4" fillId="6" borderId="18" xfId="0" applyNumberFormat="1" applyFont="1" applyFill="1" applyBorder="1" applyAlignment="1">
      <alignment horizontal="center" textRotation="90" wrapText="1"/>
    </xf>
    <xf numFmtId="1" fontId="4" fillId="6" borderId="8" xfId="0" applyNumberFormat="1" applyFont="1" applyFill="1" applyBorder="1" applyAlignment="1">
      <alignment horizontal="center" vertical="center" textRotation="90" wrapText="1"/>
    </xf>
    <xf numFmtId="1" fontId="4" fillId="6" borderId="2" xfId="0" applyNumberFormat="1" applyFont="1" applyFill="1" applyBorder="1" applyAlignment="1">
      <alignment horizontal="center" vertical="center" textRotation="90"/>
    </xf>
    <xf numFmtId="1" fontId="4" fillId="6" borderId="3" xfId="0" applyNumberFormat="1" applyFont="1" applyFill="1" applyBorder="1" applyAlignment="1">
      <alignment horizontal="center" vertical="center" textRotation="90"/>
    </xf>
    <xf numFmtId="1" fontId="4" fillId="6" borderId="4" xfId="0" applyNumberFormat="1" applyFont="1" applyFill="1" applyBorder="1" applyAlignment="1">
      <alignment horizontal="center" vertical="center" textRotation="90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4" fillId="2" borderId="6" xfId="0" applyNumberFormat="1" applyFont="1" applyFill="1" applyBorder="1" applyAlignment="1">
      <alignment horizontal="left" vertical="center"/>
    </xf>
    <xf numFmtId="1" fontId="4" fillId="2" borderId="5" xfId="0" applyNumberFormat="1" applyFont="1" applyFill="1" applyBorder="1" applyAlignment="1">
      <alignment horizontal="left" vertical="center"/>
    </xf>
    <xf numFmtId="1" fontId="4" fillId="2" borderId="51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5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9"/>
  <sheetViews>
    <sheetView tabSelected="1" topLeftCell="A118" workbookViewId="0">
      <selection activeCell="I181" sqref="I181"/>
    </sheetView>
  </sheetViews>
  <sheetFormatPr defaultRowHeight="15" x14ac:dyDescent="0.25"/>
  <cols>
    <col min="1" max="1" width="3.42578125" customWidth="1"/>
    <col min="2" max="2" width="19" customWidth="1"/>
    <col min="3" max="3" width="33.140625" customWidth="1"/>
    <col min="4" max="4" width="12.140625" customWidth="1"/>
    <col min="5" max="5" width="54" customWidth="1"/>
    <col min="6" max="6" width="16.5703125" customWidth="1"/>
    <col min="7" max="7" width="0" hidden="1" customWidth="1"/>
    <col min="8" max="8" width="14.42578125" customWidth="1"/>
    <col min="9" max="9" width="14.85546875" customWidth="1"/>
    <col min="11" max="11" width="17.5703125" customWidth="1"/>
    <col min="13" max="15" width="11.42578125" bestFit="1" customWidth="1"/>
  </cols>
  <sheetData>
    <row r="1" spans="1:9" x14ac:dyDescent="0.25">
      <c r="A1" s="1"/>
      <c r="B1" s="1"/>
      <c r="C1" s="1"/>
      <c r="D1" s="1"/>
      <c r="E1" s="1"/>
      <c r="F1" s="269" t="s">
        <v>149</v>
      </c>
      <c r="G1" s="269"/>
      <c r="H1" s="269"/>
      <c r="I1" s="269"/>
    </row>
    <row r="2" spans="1:9" x14ac:dyDescent="0.25">
      <c r="A2" s="270" t="s">
        <v>169</v>
      </c>
      <c r="B2" s="270"/>
      <c r="C2" s="270"/>
      <c r="D2" s="270"/>
      <c r="E2" s="270"/>
      <c r="F2" s="270"/>
      <c r="G2" s="270"/>
      <c r="H2" s="270"/>
    </row>
    <row r="3" spans="1:9" x14ac:dyDescent="0.25">
      <c r="A3" s="1"/>
      <c r="B3" s="271" t="s">
        <v>0</v>
      </c>
      <c r="C3" s="272" t="s">
        <v>1</v>
      </c>
      <c r="D3" s="272" t="s">
        <v>2</v>
      </c>
      <c r="E3" s="272" t="s">
        <v>3</v>
      </c>
      <c r="F3" s="2" t="s">
        <v>170</v>
      </c>
      <c r="G3" s="3"/>
      <c r="H3" s="4" t="s">
        <v>5</v>
      </c>
      <c r="I3" s="4" t="s">
        <v>171</v>
      </c>
    </row>
    <row r="4" spans="1:9" x14ac:dyDescent="0.25">
      <c r="A4" s="1"/>
      <c r="B4" s="271"/>
      <c r="C4" s="272"/>
      <c r="D4" s="272"/>
      <c r="E4" s="272"/>
      <c r="F4" s="5" t="s">
        <v>4</v>
      </c>
      <c r="G4" s="6"/>
      <c r="H4" s="6" t="s">
        <v>4</v>
      </c>
      <c r="I4" s="6" t="s">
        <v>4</v>
      </c>
    </row>
    <row r="5" spans="1:9" x14ac:dyDescent="0.25">
      <c r="A5" s="1"/>
      <c r="B5" s="273" t="s">
        <v>6</v>
      </c>
      <c r="C5" s="273"/>
      <c r="D5" s="273"/>
      <c r="E5" s="273"/>
      <c r="F5" s="273"/>
      <c r="G5" s="273"/>
      <c r="H5" s="273"/>
      <c r="I5" s="273"/>
    </row>
    <row r="6" spans="1:9" x14ac:dyDescent="0.25">
      <c r="A6" s="1"/>
      <c r="B6" s="232" t="s">
        <v>7</v>
      </c>
      <c r="C6" s="232" t="s">
        <v>8</v>
      </c>
      <c r="D6" s="250" t="s">
        <v>9</v>
      </c>
      <c r="E6" s="7" t="s">
        <v>10</v>
      </c>
      <c r="F6" s="10">
        <v>20422</v>
      </c>
      <c r="G6" s="11"/>
      <c r="H6" s="11"/>
      <c r="I6" s="11"/>
    </row>
    <row r="7" spans="1:9" x14ac:dyDescent="0.25">
      <c r="A7" s="1"/>
      <c r="B7" s="232"/>
      <c r="C7" s="232"/>
      <c r="D7" s="251"/>
      <c r="E7" s="7" t="s">
        <v>11</v>
      </c>
      <c r="F7" s="10">
        <v>20422</v>
      </c>
      <c r="G7" s="11"/>
      <c r="H7" s="11"/>
      <c r="I7" s="11"/>
    </row>
    <row r="8" spans="1:9" x14ac:dyDescent="0.25">
      <c r="A8" s="1"/>
      <c r="B8" s="232"/>
      <c r="C8" s="232"/>
      <c r="D8" s="251"/>
      <c r="E8" s="7" t="s">
        <v>12</v>
      </c>
      <c r="F8" s="10">
        <v>12253.2</v>
      </c>
      <c r="G8" s="11"/>
      <c r="H8" s="11"/>
      <c r="I8" s="11"/>
    </row>
    <row r="9" spans="1:9" x14ac:dyDescent="0.25">
      <c r="A9" s="1"/>
      <c r="B9" s="232"/>
      <c r="C9" s="232"/>
      <c r="D9" s="251"/>
      <c r="E9" s="7" t="s">
        <v>13</v>
      </c>
      <c r="F9" s="10">
        <v>12253.2</v>
      </c>
      <c r="G9" s="11"/>
      <c r="H9" s="11"/>
      <c r="I9" s="11"/>
    </row>
    <row r="10" spans="1:9" ht="30" x14ac:dyDescent="0.25">
      <c r="A10" s="1"/>
      <c r="B10" s="232"/>
      <c r="C10" s="232"/>
      <c r="D10" s="251"/>
      <c r="E10" s="12" t="s">
        <v>150</v>
      </c>
      <c r="F10" s="13">
        <f>F6+F7+F8+F9</f>
        <v>65350.399999999994</v>
      </c>
      <c r="G10" s="11"/>
      <c r="H10" s="11"/>
      <c r="I10" s="11"/>
    </row>
    <row r="11" spans="1:9" x14ac:dyDescent="0.25">
      <c r="A11" s="1"/>
      <c r="B11" s="232"/>
      <c r="C11" s="232"/>
      <c r="D11" s="174"/>
      <c r="E11" s="12" t="s">
        <v>173</v>
      </c>
      <c r="F11" s="173">
        <v>206834.06</v>
      </c>
      <c r="G11" s="11"/>
      <c r="H11" s="11"/>
      <c r="I11" s="11"/>
    </row>
    <row r="12" spans="1:9" x14ac:dyDescent="0.25">
      <c r="A12" s="1"/>
      <c r="B12" s="232"/>
      <c r="C12" s="232"/>
      <c r="D12" s="14">
        <v>211</v>
      </c>
      <c r="E12" s="15" t="s">
        <v>14</v>
      </c>
      <c r="F12" s="13">
        <f>F10*9+F11</f>
        <v>794987.65999999992</v>
      </c>
      <c r="G12" s="10"/>
      <c r="H12" s="10">
        <f>F12</f>
        <v>794987.65999999992</v>
      </c>
      <c r="I12" s="10">
        <f>H12</f>
        <v>794987.65999999992</v>
      </c>
    </row>
    <row r="13" spans="1:9" x14ac:dyDescent="0.25">
      <c r="A13" s="1"/>
      <c r="B13" s="232"/>
      <c r="C13" s="232"/>
      <c r="D13" s="14">
        <v>213</v>
      </c>
      <c r="E13" s="16" t="s">
        <v>15</v>
      </c>
      <c r="F13" s="17">
        <f>F12*30.2%</f>
        <v>240086.27331999998</v>
      </c>
      <c r="G13" s="10">
        <f>G12*26.2%</f>
        <v>0</v>
      </c>
      <c r="H13" s="10">
        <f>H12*30.2%</f>
        <v>240086.27331999998</v>
      </c>
      <c r="I13" s="10">
        <f>I12*30.2%+0.01</f>
        <v>240086.28331999999</v>
      </c>
    </row>
    <row r="14" spans="1:9" x14ac:dyDescent="0.25">
      <c r="A14" s="1"/>
      <c r="B14" s="274" t="s">
        <v>16</v>
      </c>
      <c r="C14" s="274"/>
      <c r="D14" s="274"/>
      <c r="E14" s="274"/>
      <c r="F14" s="18">
        <f>SUM(F12:F13)</f>
        <v>1035073.9333199998</v>
      </c>
      <c r="G14" s="19"/>
      <c r="H14" s="19">
        <f>SUM(H12:H13)</f>
        <v>1035073.9333199998</v>
      </c>
      <c r="I14" s="19">
        <f>SUM(I12:I13)</f>
        <v>1035073.9433199998</v>
      </c>
    </row>
    <row r="15" spans="1:9" ht="29.25" x14ac:dyDescent="0.25">
      <c r="A15" s="1"/>
      <c r="B15" s="253" t="s">
        <v>17</v>
      </c>
      <c r="C15" s="253" t="s">
        <v>18</v>
      </c>
      <c r="D15" s="133" t="s">
        <v>19</v>
      </c>
      <c r="E15" s="7" t="s">
        <v>174</v>
      </c>
      <c r="F15" s="13">
        <v>348491</v>
      </c>
      <c r="G15" s="19"/>
      <c r="H15" s="19"/>
      <c r="I15" s="19"/>
    </row>
    <row r="16" spans="1:9" x14ac:dyDescent="0.25">
      <c r="A16" s="1"/>
      <c r="B16" s="254"/>
      <c r="C16" s="254"/>
      <c r="D16" s="133"/>
      <c r="E16" s="7" t="s">
        <v>175</v>
      </c>
      <c r="F16" s="173">
        <v>122553</v>
      </c>
      <c r="G16" s="19"/>
      <c r="H16" s="19"/>
      <c r="I16" s="19"/>
    </row>
    <row r="17" spans="1:10" x14ac:dyDescent="0.25">
      <c r="A17" s="1"/>
      <c r="B17" s="254"/>
      <c r="C17" s="254"/>
      <c r="D17" s="175">
        <v>211</v>
      </c>
      <c r="E17" s="20" t="s">
        <v>14</v>
      </c>
      <c r="F17" s="13">
        <f>F15+F16</f>
        <v>471044</v>
      </c>
      <c r="G17" s="10"/>
      <c r="H17" s="10">
        <f>F17</f>
        <v>471044</v>
      </c>
      <c r="I17" s="10">
        <f>H17</f>
        <v>471044</v>
      </c>
    </row>
    <row r="18" spans="1:10" x14ac:dyDescent="0.25">
      <c r="A18" s="1"/>
      <c r="B18" s="254"/>
      <c r="C18" s="254"/>
      <c r="D18" s="14">
        <v>213</v>
      </c>
      <c r="E18" s="16" t="s">
        <v>15</v>
      </c>
      <c r="F18" s="17">
        <v>142255</v>
      </c>
      <c r="G18" s="10" t="e">
        <f>(G17+#REF!)*26.2%</f>
        <v>#REF!</v>
      </c>
      <c r="H18" s="10">
        <f>F18</f>
        <v>142255</v>
      </c>
      <c r="I18" s="10">
        <f>F18</f>
        <v>142255</v>
      </c>
    </row>
    <row r="19" spans="1:10" x14ac:dyDescent="0.25">
      <c r="A19" s="1"/>
      <c r="B19" s="254"/>
      <c r="C19" s="254"/>
      <c r="D19" s="9"/>
      <c r="E19" s="8" t="s">
        <v>20</v>
      </c>
      <c r="F19" s="18">
        <f>F17+F18</f>
        <v>613299</v>
      </c>
      <c r="G19" s="19"/>
      <c r="H19" s="19">
        <f>H17+H18</f>
        <v>613299</v>
      </c>
      <c r="I19" s="19">
        <f>I17+I18</f>
        <v>613299</v>
      </c>
    </row>
    <row r="20" spans="1:10" ht="21" x14ac:dyDescent="0.25">
      <c r="A20" s="1"/>
      <c r="B20" s="254"/>
      <c r="C20" s="254"/>
      <c r="D20" s="134" t="s">
        <v>21</v>
      </c>
      <c r="E20" s="7" t="s">
        <v>176</v>
      </c>
      <c r="F20" s="13">
        <v>348491</v>
      </c>
      <c r="G20" s="19"/>
      <c r="H20" s="19"/>
      <c r="I20" s="19"/>
    </row>
    <row r="21" spans="1:10" x14ac:dyDescent="0.25">
      <c r="A21" s="1"/>
      <c r="B21" s="254"/>
      <c r="C21" s="254"/>
      <c r="D21" s="186"/>
      <c r="E21" s="23" t="s">
        <v>175</v>
      </c>
      <c r="F21" s="183">
        <v>122553</v>
      </c>
      <c r="G21" s="19"/>
      <c r="H21" s="19"/>
      <c r="I21" s="19"/>
    </row>
    <row r="22" spans="1:10" x14ac:dyDescent="0.25">
      <c r="A22" s="1"/>
      <c r="B22" s="254"/>
      <c r="C22" s="254"/>
      <c r="D22" s="185">
        <v>211</v>
      </c>
      <c r="E22" s="22" t="s">
        <v>14</v>
      </c>
      <c r="F22" s="13">
        <f>F20+F21</f>
        <v>471044</v>
      </c>
      <c r="G22" s="19"/>
      <c r="H22" s="19"/>
      <c r="I22" s="19"/>
    </row>
    <row r="23" spans="1:10" x14ac:dyDescent="0.25">
      <c r="A23" s="1"/>
      <c r="B23" s="254"/>
      <c r="C23" s="254"/>
      <c r="D23" s="24">
        <v>213</v>
      </c>
      <c r="E23" s="25" t="s">
        <v>15</v>
      </c>
      <c r="F23" s="17">
        <v>142255</v>
      </c>
      <c r="G23" s="19"/>
      <c r="H23" s="184">
        <f>F23</f>
        <v>142255</v>
      </c>
      <c r="I23" s="184">
        <f>F23</f>
        <v>142255</v>
      </c>
    </row>
    <row r="24" spans="1:10" x14ac:dyDescent="0.25">
      <c r="A24" s="1"/>
      <c r="B24" s="254"/>
      <c r="C24" s="254"/>
      <c r="D24" s="26"/>
      <c r="E24" s="25"/>
      <c r="F24" s="18">
        <f>F22+F23</f>
        <v>613299</v>
      </c>
      <c r="G24" s="19"/>
      <c r="H24" s="19">
        <f>F24</f>
        <v>613299</v>
      </c>
      <c r="I24" s="19">
        <f>F24</f>
        <v>613299</v>
      </c>
    </row>
    <row r="25" spans="1:10" x14ac:dyDescent="0.25">
      <c r="A25" s="1"/>
      <c r="B25" s="254"/>
      <c r="C25" s="254"/>
      <c r="D25" s="255" t="s">
        <v>22</v>
      </c>
      <c r="E25" s="256"/>
      <c r="F25" s="19">
        <f>F19+F24</f>
        <v>1226598</v>
      </c>
      <c r="G25" s="19"/>
      <c r="H25" s="19">
        <f>H19+H24</f>
        <v>1226598</v>
      </c>
      <c r="I25" s="19">
        <f>I19+I24</f>
        <v>1226598</v>
      </c>
    </row>
    <row r="26" spans="1:10" ht="15" customHeight="1" x14ac:dyDescent="0.25">
      <c r="A26" s="1"/>
      <c r="B26" s="254"/>
      <c r="C26" s="254"/>
      <c r="D26" s="250" t="s">
        <v>23</v>
      </c>
      <c r="E26" s="187" t="s">
        <v>24</v>
      </c>
      <c r="F26" s="10">
        <v>1638</v>
      </c>
      <c r="G26" s="19"/>
      <c r="H26" s="19"/>
      <c r="I26" s="19"/>
    </row>
    <row r="27" spans="1:10" x14ac:dyDescent="0.25">
      <c r="A27" s="1"/>
      <c r="B27" s="254"/>
      <c r="C27" s="254"/>
      <c r="D27" s="251"/>
      <c r="E27" s="187" t="s">
        <v>12</v>
      </c>
      <c r="F27" s="10">
        <f>F26*30%</f>
        <v>491.4</v>
      </c>
      <c r="G27" s="19"/>
      <c r="H27" s="19"/>
      <c r="I27" s="19"/>
    </row>
    <row r="28" spans="1:10" x14ac:dyDescent="0.25">
      <c r="A28" s="1"/>
      <c r="B28" s="254"/>
      <c r="C28" s="254"/>
      <c r="D28" s="251"/>
      <c r="E28" s="187" t="s">
        <v>13</v>
      </c>
      <c r="F28" s="10">
        <f>F26*30%</f>
        <v>491.4</v>
      </c>
      <c r="G28" s="19"/>
      <c r="H28" s="19"/>
      <c r="I28" s="19"/>
    </row>
    <row r="29" spans="1:10" x14ac:dyDescent="0.25">
      <c r="A29" s="1"/>
      <c r="B29" s="254"/>
      <c r="C29" s="254"/>
      <c r="D29" s="251"/>
      <c r="E29" s="187" t="s">
        <v>25</v>
      </c>
      <c r="F29" s="10">
        <v>7613.2</v>
      </c>
      <c r="G29" s="19"/>
      <c r="H29" s="19"/>
      <c r="I29" s="19"/>
    </row>
    <row r="30" spans="1:10" ht="30" x14ac:dyDescent="0.25">
      <c r="A30" s="1"/>
      <c r="B30" s="254"/>
      <c r="C30" s="254"/>
      <c r="D30" s="251"/>
      <c r="E30" s="64" t="s">
        <v>151</v>
      </c>
      <c r="F30" s="10">
        <f>(F26+F27+F28)+F29</f>
        <v>10234</v>
      </c>
      <c r="G30" s="19"/>
      <c r="H30" s="19"/>
      <c r="I30" s="19"/>
    </row>
    <row r="31" spans="1:10" x14ac:dyDescent="0.25">
      <c r="A31" s="1"/>
      <c r="B31" s="254"/>
      <c r="C31" s="254"/>
      <c r="D31" s="252"/>
      <c r="E31" s="64" t="s">
        <v>26</v>
      </c>
      <c r="F31" s="10">
        <v>2759.5</v>
      </c>
      <c r="G31" s="19"/>
      <c r="H31" s="19"/>
      <c r="I31" s="19"/>
      <c r="J31" s="132"/>
    </row>
    <row r="32" spans="1:10" x14ac:dyDescent="0.25">
      <c r="A32" s="1"/>
      <c r="B32" s="254"/>
      <c r="C32" s="254"/>
      <c r="D32" s="257">
        <v>211</v>
      </c>
      <c r="E32" s="188" t="s">
        <v>14</v>
      </c>
      <c r="F32" s="267">
        <f>(F30+F31)*12</f>
        <v>155922</v>
      </c>
      <c r="G32" s="10"/>
      <c r="H32" s="236">
        <f>F32</f>
        <v>155922</v>
      </c>
      <c r="I32" s="236">
        <f>H32</f>
        <v>155922</v>
      </c>
    </row>
    <row r="33" spans="1:15" x14ac:dyDescent="0.25">
      <c r="A33" s="1"/>
      <c r="B33" s="254"/>
      <c r="C33" s="254"/>
      <c r="D33" s="258"/>
      <c r="E33" s="189"/>
      <c r="F33" s="268"/>
      <c r="G33" s="10"/>
      <c r="H33" s="237"/>
      <c r="I33" s="237"/>
    </row>
    <row r="34" spans="1:15" x14ac:dyDescent="0.25">
      <c r="A34" s="1"/>
      <c r="B34" s="254"/>
      <c r="C34" s="254"/>
      <c r="D34" s="190">
        <v>213</v>
      </c>
      <c r="E34" s="191" t="s">
        <v>15</v>
      </c>
      <c r="F34" s="17">
        <v>47088</v>
      </c>
      <c r="G34" s="10"/>
      <c r="H34" s="10">
        <v>44298</v>
      </c>
      <c r="I34" s="10">
        <v>44298</v>
      </c>
    </row>
    <row r="35" spans="1:15" x14ac:dyDescent="0.25">
      <c r="A35" s="1"/>
      <c r="B35" s="254"/>
      <c r="C35" s="254"/>
      <c r="D35" s="192">
        <v>210</v>
      </c>
      <c r="E35" s="193" t="s">
        <v>27</v>
      </c>
      <c r="F35" s="18">
        <f>F32+F33+F34</f>
        <v>203010</v>
      </c>
      <c r="G35" s="19"/>
      <c r="H35" s="19">
        <f>H32+H34</f>
        <v>200220</v>
      </c>
      <c r="I35" s="19">
        <f>I32+I34</f>
        <v>200220</v>
      </c>
      <c r="M35" s="177"/>
      <c r="O35" s="177"/>
    </row>
    <row r="36" spans="1:15" ht="15" customHeight="1" x14ac:dyDescent="0.25">
      <c r="A36" s="1"/>
      <c r="B36" s="254"/>
      <c r="C36" s="254"/>
      <c r="D36" s="250" t="s">
        <v>28</v>
      </c>
      <c r="E36" s="187" t="s">
        <v>29</v>
      </c>
      <c r="F36" s="10">
        <v>3813</v>
      </c>
      <c r="G36" s="19"/>
      <c r="H36" s="19"/>
      <c r="I36" s="19"/>
      <c r="M36" s="177"/>
      <c r="O36" s="177"/>
    </row>
    <row r="37" spans="1:15" x14ac:dyDescent="0.25">
      <c r="A37" s="1"/>
      <c r="B37" s="254"/>
      <c r="C37" s="254"/>
      <c r="D37" s="251"/>
      <c r="E37" s="187" t="s">
        <v>30</v>
      </c>
      <c r="F37" s="10">
        <v>953.24</v>
      </c>
      <c r="G37" s="19"/>
      <c r="H37" s="19"/>
      <c r="I37" s="19"/>
    </row>
    <row r="38" spans="1:15" x14ac:dyDescent="0.25">
      <c r="A38" s="1"/>
      <c r="B38" s="254"/>
      <c r="C38" s="254"/>
      <c r="D38" s="251"/>
      <c r="E38" s="187" t="s">
        <v>12</v>
      </c>
      <c r="F38" s="170">
        <v>1429.88</v>
      </c>
      <c r="G38" s="19"/>
      <c r="H38" s="19"/>
      <c r="I38" s="19"/>
    </row>
    <row r="39" spans="1:15" x14ac:dyDescent="0.25">
      <c r="A39" s="1"/>
      <c r="B39" s="254"/>
      <c r="C39" s="254"/>
      <c r="D39" s="251"/>
      <c r="E39" s="187" t="s">
        <v>13</v>
      </c>
      <c r="F39" s="170">
        <v>1429.88</v>
      </c>
      <c r="G39" s="19"/>
      <c r="H39" s="19"/>
      <c r="I39" s="19"/>
    </row>
    <row r="40" spans="1:15" x14ac:dyDescent="0.25">
      <c r="A40" s="1"/>
      <c r="B40" s="254"/>
      <c r="C40" s="254"/>
      <c r="D40" s="251"/>
      <c r="E40" s="64" t="s">
        <v>31</v>
      </c>
      <c r="F40" s="10">
        <v>12842</v>
      </c>
      <c r="G40" s="19"/>
      <c r="H40" s="19"/>
      <c r="I40" s="19"/>
    </row>
    <row r="41" spans="1:15" x14ac:dyDescent="0.25">
      <c r="A41" s="1"/>
      <c r="B41" s="254"/>
      <c r="C41" s="254"/>
      <c r="D41" s="251"/>
      <c r="E41" s="64" t="s">
        <v>26</v>
      </c>
      <c r="F41" s="10">
        <v>5519</v>
      </c>
      <c r="G41" s="19"/>
      <c r="H41" s="19"/>
      <c r="I41" s="19"/>
    </row>
    <row r="42" spans="1:15" ht="30" x14ac:dyDescent="0.25">
      <c r="A42" s="1"/>
      <c r="B42" s="254"/>
      <c r="C42" s="254"/>
      <c r="D42" s="252"/>
      <c r="E42" s="64" t="s">
        <v>152</v>
      </c>
      <c r="F42" s="169">
        <f>F36+F37+F38+F39+F40+F41</f>
        <v>25987</v>
      </c>
      <c r="G42" s="19"/>
      <c r="H42" s="19"/>
      <c r="I42" s="19"/>
      <c r="J42" s="135"/>
    </row>
    <row r="43" spans="1:15" x14ac:dyDescent="0.25">
      <c r="A43" s="1"/>
      <c r="B43" s="254"/>
      <c r="C43" s="254"/>
      <c r="D43" s="257">
        <v>211</v>
      </c>
      <c r="E43" s="188" t="s">
        <v>14</v>
      </c>
      <c r="F43" s="267">
        <f>F42*12</f>
        <v>311844</v>
      </c>
      <c r="G43" s="10"/>
      <c r="H43" s="236">
        <f>F43</f>
        <v>311844</v>
      </c>
      <c r="I43" s="236">
        <f>H43</f>
        <v>311844</v>
      </c>
    </row>
    <row r="44" spans="1:15" x14ac:dyDescent="0.25">
      <c r="A44" s="1"/>
      <c r="B44" s="254"/>
      <c r="C44" s="254"/>
      <c r="D44" s="258"/>
      <c r="E44" s="194"/>
      <c r="F44" s="268"/>
      <c r="G44" s="10"/>
      <c r="H44" s="237"/>
      <c r="I44" s="237"/>
    </row>
    <row r="45" spans="1:15" x14ac:dyDescent="0.25">
      <c r="A45" s="1"/>
      <c r="B45" s="254"/>
      <c r="C45" s="254"/>
      <c r="D45" s="190">
        <v>213</v>
      </c>
      <c r="E45" s="191" t="s">
        <v>15</v>
      </c>
      <c r="F45" s="17">
        <v>94177</v>
      </c>
      <c r="G45" s="10"/>
      <c r="H45" s="10">
        <f>F45</f>
        <v>94177</v>
      </c>
      <c r="I45" s="10">
        <f>F45</f>
        <v>94177</v>
      </c>
    </row>
    <row r="46" spans="1:15" x14ac:dyDescent="0.25">
      <c r="A46" s="1"/>
      <c r="B46" s="254"/>
      <c r="C46" s="254"/>
      <c r="D46" s="192">
        <v>210</v>
      </c>
      <c r="E46" s="193" t="s">
        <v>32</v>
      </c>
      <c r="F46" s="18">
        <f>F43+F44+F45</f>
        <v>406021</v>
      </c>
      <c r="G46" s="19"/>
      <c r="H46" s="19">
        <f>H43+H45</f>
        <v>406021</v>
      </c>
      <c r="I46" s="19">
        <f>I43+I45</f>
        <v>406021</v>
      </c>
    </row>
    <row r="47" spans="1:15" ht="15" customHeight="1" x14ac:dyDescent="0.25">
      <c r="A47" s="1"/>
      <c r="B47" s="254"/>
      <c r="C47" s="254"/>
      <c r="D47" s="250" t="s">
        <v>33</v>
      </c>
      <c r="E47" s="187" t="s">
        <v>24</v>
      </c>
      <c r="F47" s="29">
        <v>6551</v>
      </c>
      <c r="G47" s="30"/>
      <c r="H47" s="30"/>
      <c r="I47" s="30"/>
    </row>
    <row r="48" spans="1:15" x14ac:dyDescent="0.25">
      <c r="A48" s="1"/>
      <c r="B48" s="254"/>
      <c r="C48" s="254"/>
      <c r="D48" s="251"/>
      <c r="E48" s="187" t="s">
        <v>34</v>
      </c>
      <c r="F48" s="29">
        <v>2292.84</v>
      </c>
      <c r="G48" s="30"/>
      <c r="H48" s="30"/>
      <c r="I48" s="30"/>
    </row>
    <row r="49" spans="1:11" x14ac:dyDescent="0.25">
      <c r="A49" s="1"/>
      <c r="B49" s="254"/>
      <c r="C49" s="254"/>
      <c r="D49" s="251"/>
      <c r="E49" s="187" t="s">
        <v>12</v>
      </c>
      <c r="F49" s="29">
        <v>2653.16</v>
      </c>
      <c r="G49" s="30"/>
      <c r="H49" s="30"/>
      <c r="I49" s="30"/>
    </row>
    <row r="50" spans="1:11" x14ac:dyDescent="0.25">
      <c r="A50" s="1"/>
      <c r="B50" s="254"/>
      <c r="C50" s="254"/>
      <c r="D50" s="251"/>
      <c r="E50" s="187" t="s">
        <v>13</v>
      </c>
      <c r="F50" s="29">
        <v>2653.16</v>
      </c>
      <c r="G50" s="30"/>
      <c r="H50" s="30"/>
      <c r="I50" s="30"/>
    </row>
    <row r="51" spans="1:11" x14ac:dyDescent="0.25">
      <c r="A51" s="1"/>
      <c r="B51" s="254"/>
      <c r="C51" s="254"/>
      <c r="D51" s="251"/>
      <c r="E51" s="64" t="s">
        <v>31</v>
      </c>
      <c r="F51" s="29">
        <v>26785.84</v>
      </c>
      <c r="G51" s="30"/>
      <c r="H51" s="30"/>
      <c r="I51" s="30"/>
    </row>
    <row r="52" spans="1:11" x14ac:dyDescent="0.25">
      <c r="A52" s="1"/>
      <c r="B52" s="254"/>
      <c r="C52" s="254"/>
      <c r="D52" s="251"/>
      <c r="E52" s="64" t="s">
        <v>26</v>
      </c>
      <c r="F52" s="29">
        <v>11038</v>
      </c>
      <c r="G52" s="30"/>
      <c r="H52" s="30"/>
      <c r="I52" s="30"/>
    </row>
    <row r="53" spans="1:11" ht="30" x14ac:dyDescent="0.25">
      <c r="A53" s="1"/>
      <c r="B53" s="254"/>
      <c r="C53" s="254"/>
      <c r="D53" s="252"/>
      <c r="E53" s="64" t="s">
        <v>153</v>
      </c>
      <c r="F53" s="169">
        <f>(F47+F48+F49+F50)+F51+F52</f>
        <v>51974</v>
      </c>
      <c r="G53" s="30"/>
      <c r="H53" s="30"/>
      <c r="I53" s="30"/>
    </row>
    <row r="54" spans="1:11" x14ac:dyDescent="0.25">
      <c r="A54" s="1"/>
      <c r="B54" s="254"/>
      <c r="C54" s="254"/>
      <c r="D54" s="195">
        <v>211</v>
      </c>
      <c r="E54" s="196" t="s">
        <v>14</v>
      </c>
      <c r="F54" s="29">
        <f>F53*12</f>
        <v>623688</v>
      </c>
      <c r="G54" s="29"/>
      <c r="H54" s="29">
        <f>F54</f>
        <v>623688</v>
      </c>
      <c r="I54" s="29">
        <f>H54</f>
        <v>623688</v>
      </c>
    </row>
    <row r="55" spans="1:11" x14ac:dyDescent="0.25">
      <c r="A55" s="1"/>
      <c r="B55" s="254"/>
      <c r="C55" s="254"/>
      <c r="D55" s="190">
        <v>213</v>
      </c>
      <c r="E55" s="191" t="s">
        <v>15</v>
      </c>
      <c r="F55" s="17">
        <v>188354</v>
      </c>
      <c r="G55" s="29"/>
      <c r="H55" s="29">
        <f>F55</f>
        <v>188354</v>
      </c>
      <c r="I55" s="29">
        <f>F55</f>
        <v>188354</v>
      </c>
    </row>
    <row r="56" spans="1:11" x14ac:dyDescent="0.25">
      <c r="A56" s="1"/>
      <c r="B56" s="254"/>
      <c r="C56" s="254"/>
      <c r="D56" s="192">
        <v>210</v>
      </c>
      <c r="E56" s="193" t="s">
        <v>35</v>
      </c>
      <c r="F56" s="18">
        <f>F54+F55</f>
        <v>812042</v>
      </c>
      <c r="G56" s="30"/>
      <c r="H56" s="30">
        <f>H54+H55</f>
        <v>812042</v>
      </c>
      <c r="I56" s="30">
        <f>I54+I55</f>
        <v>812042</v>
      </c>
    </row>
    <row r="57" spans="1:11" x14ac:dyDescent="0.25">
      <c r="A57" s="1"/>
      <c r="B57" s="254"/>
      <c r="C57" s="254"/>
      <c r="D57" s="259" t="s">
        <v>36</v>
      </c>
      <c r="E57" s="260"/>
      <c r="F57" s="19">
        <f>SUM(F17+F32+F43+F54+F22+F12)</f>
        <v>2828529.66</v>
      </c>
      <c r="G57" s="19"/>
      <c r="H57" s="19">
        <f>F57</f>
        <v>2828529.66</v>
      </c>
      <c r="I57" s="19">
        <f>H57+0.01</f>
        <v>2828529.67</v>
      </c>
    </row>
    <row r="58" spans="1:11" x14ac:dyDescent="0.25">
      <c r="A58" s="1"/>
      <c r="B58" s="254"/>
      <c r="C58" s="254"/>
      <c r="D58" s="192" t="s">
        <v>37</v>
      </c>
      <c r="E58" s="197" t="s">
        <v>38</v>
      </c>
      <c r="F58" s="32">
        <f>F57</f>
        <v>2828529.66</v>
      </c>
      <c r="G58" s="32" t="e">
        <f>G17+#REF!+G32+G43+G54+#REF!+#REF!</f>
        <v>#REF!</v>
      </c>
      <c r="H58" s="32">
        <f>H57</f>
        <v>2828529.66</v>
      </c>
      <c r="I58" s="32">
        <f>I57</f>
        <v>2828529.67</v>
      </c>
      <c r="J58" s="180"/>
      <c r="K58" s="180"/>
    </row>
    <row r="59" spans="1:11" x14ac:dyDescent="0.25">
      <c r="A59" s="1"/>
      <c r="B59" s="254"/>
      <c r="C59" s="254"/>
      <c r="D59" s="192" t="s">
        <v>39</v>
      </c>
      <c r="E59" s="191" t="s">
        <v>15</v>
      </c>
      <c r="F59" s="19">
        <f>SUM(F18+F34+F45+F55+F23+F13)</f>
        <v>854215.27331999992</v>
      </c>
      <c r="G59" s="19" t="e">
        <f>G18+#REF!+G34+G45+G55</f>
        <v>#REF!</v>
      </c>
      <c r="H59" s="19">
        <f>F59</f>
        <v>854215.27331999992</v>
      </c>
      <c r="I59" s="19">
        <f>H59</f>
        <v>854215.27331999992</v>
      </c>
    </row>
    <row r="60" spans="1:11" ht="27" customHeight="1" x14ac:dyDescent="0.25">
      <c r="A60" s="1"/>
      <c r="B60" s="254"/>
      <c r="C60" s="254"/>
      <c r="D60" s="192">
        <v>210</v>
      </c>
      <c r="E60" s="198" t="s">
        <v>40</v>
      </c>
      <c r="F60" s="19">
        <f>F58+F59</f>
        <v>3682744.9333199998</v>
      </c>
      <c r="G60" s="19"/>
      <c r="H60" s="19">
        <f>H58+H59</f>
        <v>3682744.9333199998</v>
      </c>
      <c r="I60" s="19">
        <f>I58+I59</f>
        <v>3682744.9433199996</v>
      </c>
    </row>
    <row r="61" spans="1:11" ht="18.75" customHeight="1" x14ac:dyDescent="0.25">
      <c r="A61" s="1"/>
      <c r="B61" s="254"/>
      <c r="C61" s="254"/>
      <c r="D61" s="192">
        <v>221</v>
      </c>
      <c r="E61" s="199" t="s">
        <v>163</v>
      </c>
      <c r="F61" s="32">
        <v>10200</v>
      </c>
      <c r="G61" s="139"/>
      <c r="H61" s="32">
        <v>10200</v>
      </c>
      <c r="I61" s="32">
        <v>10200</v>
      </c>
    </row>
    <row r="62" spans="1:11" x14ac:dyDescent="0.25">
      <c r="A62" s="33"/>
      <c r="B62" s="254"/>
      <c r="C62" s="254"/>
      <c r="D62" s="192">
        <v>223</v>
      </c>
      <c r="E62" s="196" t="s">
        <v>41</v>
      </c>
      <c r="F62" s="32">
        <v>201491</v>
      </c>
      <c r="G62" s="139"/>
      <c r="H62" s="32">
        <v>201491</v>
      </c>
      <c r="I62" s="32">
        <v>201491</v>
      </c>
    </row>
    <row r="63" spans="1:11" x14ac:dyDescent="0.25">
      <c r="A63" s="1"/>
      <c r="B63" s="254"/>
      <c r="C63" s="254"/>
      <c r="D63" s="264">
        <v>225</v>
      </c>
      <c r="E63" s="196" t="s">
        <v>42</v>
      </c>
      <c r="F63" s="139">
        <v>9000</v>
      </c>
      <c r="G63" s="139"/>
      <c r="H63" s="139">
        <v>9000</v>
      </c>
      <c r="I63" s="139">
        <v>9000</v>
      </c>
    </row>
    <row r="64" spans="1:11" x14ac:dyDescent="0.25">
      <c r="A64" s="1"/>
      <c r="B64" s="254"/>
      <c r="C64" s="254"/>
      <c r="D64" s="265"/>
      <c r="E64" s="196" t="s">
        <v>164</v>
      </c>
      <c r="F64" s="139">
        <v>4383</v>
      </c>
      <c r="G64" s="139"/>
      <c r="H64" s="139">
        <v>4383</v>
      </c>
      <c r="I64" s="139">
        <v>4383</v>
      </c>
    </row>
    <row r="65" spans="1:11" x14ac:dyDescent="0.25">
      <c r="A65" s="1"/>
      <c r="B65" s="254"/>
      <c r="C65" s="254"/>
      <c r="D65" s="266"/>
      <c r="E65" s="200" t="s">
        <v>43</v>
      </c>
      <c r="F65" s="32">
        <f>SUM(F63:F64)</f>
        <v>13383</v>
      </c>
      <c r="G65" s="32"/>
      <c r="H65" s="32">
        <f>SUM(H63:H64)</f>
        <v>13383</v>
      </c>
      <c r="I65" s="32">
        <f>SUM(I63:I64)</f>
        <v>13383</v>
      </c>
    </row>
    <row r="66" spans="1:11" x14ac:dyDescent="0.25">
      <c r="A66" s="1"/>
      <c r="B66" s="254"/>
      <c r="C66" s="254"/>
      <c r="D66" s="264">
        <v>226</v>
      </c>
      <c r="E66" s="196" t="s">
        <v>44</v>
      </c>
      <c r="F66" s="139">
        <v>5492</v>
      </c>
      <c r="G66" s="139"/>
      <c r="H66" s="139">
        <v>5492</v>
      </c>
      <c r="I66" s="139">
        <v>5492</v>
      </c>
    </row>
    <row r="67" spans="1:11" x14ac:dyDescent="0.25">
      <c r="A67" s="1"/>
      <c r="B67" s="254"/>
      <c r="C67" s="254"/>
      <c r="D67" s="265"/>
      <c r="E67" s="35" t="s">
        <v>161</v>
      </c>
      <c r="F67" s="139">
        <v>49000</v>
      </c>
      <c r="G67" s="139"/>
      <c r="H67" s="139">
        <v>49000</v>
      </c>
      <c r="I67" s="139">
        <v>49000</v>
      </c>
    </row>
    <row r="68" spans="1:11" x14ac:dyDescent="0.25">
      <c r="A68" s="1"/>
      <c r="B68" s="254"/>
      <c r="C68" s="254"/>
      <c r="D68" s="265"/>
      <c r="E68" s="35" t="s">
        <v>162</v>
      </c>
      <c r="F68" s="139">
        <v>7000</v>
      </c>
      <c r="G68" s="139"/>
      <c r="H68" s="139">
        <v>7000</v>
      </c>
      <c r="I68" s="139">
        <v>7000</v>
      </c>
    </row>
    <row r="69" spans="1:11" x14ac:dyDescent="0.25">
      <c r="A69" s="1"/>
      <c r="B69" s="254"/>
      <c r="C69" s="254"/>
      <c r="D69" s="265"/>
      <c r="E69" s="35" t="s">
        <v>45</v>
      </c>
      <c r="F69" s="139">
        <v>5800</v>
      </c>
      <c r="G69" s="139"/>
      <c r="H69" s="139">
        <v>5800</v>
      </c>
      <c r="I69" s="139">
        <v>5800</v>
      </c>
      <c r="J69" s="140"/>
      <c r="K69" s="141"/>
    </row>
    <row r="70" spans="1:11" ht="30" x14ac:dyDescent="0.25">
      <c r="A70" s="1"/>
      <c r="B70" s="254"/>
      <c r="C70" s="254"/>
      <c r="D70" s="265"/>
      <c r="E70" s="35" t="s">
        <v>46</v>
      </c>
      <c r="F70" s="139">
        <v>20400</v>
      </c>
      <c r="G70" s="139"/>
      <c r="H70" s="139">
        <v>20400</v>
      </c>
      <c r="I70" s="139">
        <v>20400</v>
      </c>
    </row>
    <row r="71" spans="1:11" ht="45" x14ac:dyDescent="0.25">
      <c r="A71" s="1"/>
      <c r="B71" s="254"/>
      <c r="C71" s="254"/>
      <c r="D71" s="265"/>
      <c r="E71" s="35" t="s">
        <v>167</v>
      </c>
      <c r="F71" s="139">
        <v>11990</v>
      </c>
      <c r="G71" s="139"/>
      <c r="H71" s="139">
        <v>11990</v>
      </c>
      <c r="I71" s="139">
        <v>11990</v>
      </c>
    </row>
    <row r="72" spans="1:11" ht="30" x14ac:dyDescent="0.25">
      <c r="A72" s="1"/>
      <c r="B72" s="254"/>
      <c r="C72" s="254"/>
      <c r="D72" s="265"/>
      <c r="E72" s="35" t="s">
        <v>47</v>
      </c>
      <c r="F72" s="139">
        <v>14000</v>
      </c>
      <c r="G72" s="139"/>
      <c r="H72" s="139">
        <v>0</v>
      </c>
      <c r="I72" s="139">
        <v>0</v>
      </c>
    </row>
    <row r="73" spans="1:11" ht="45" x14ac:dyDescent="0.25">
      <c r="A73" s="1"/>
      <c r="B73" s="254"/>
      <c r="C73" s="254"/>
      <c r="D73" s="265"/>
      <c r="E73" s="35" t="s">
        <v>48</v>
      </c>
      <c r="F73" s="139">
        <v>14000</v>
      </c>
      <c r="G73" s="139"/>
      <c r="H73" s="139">
        <v>0</v>
      </c>
      <c r="I73" s="139">
        <v>0</v>
      </c>
    </row>
    <row r="74" spans="1:11" ht="45" x14ac:dyDescent="0.25">
      <c r="A74" s="1"/>
      <c r="B74" s="254"/>
      <c r="C74" s="254"/>
      <c r="D74" s="265"/>
      <c r="E74" s="35" t="s">
        <v>49</v>
      </c>
      <c r="F74" s="139">
        <v>14000</v>
      </c>
      <c r="G74" s="139"/>
      <c r="H74" s="139">
        <v>0</v>
      </c>
      <c r="I74" s="139">
        <v>0</v>
      </c>
    </row>
    <row r="75" spans="1:11" x14ac:dyDescent="0.25">
      <c r="A75" s="1"/>
      <c r="B75" s="254"/>
      <c r="C75" s="254"/>
      <c r="D75" s="265"/>
      <c r="E75" s="35" t="s">
        <v>50</v>
      </c>
      <c r="F75" s="139">
        <v>16800</v>
      </c>
      <c r="G75" s="139"/>
      <c r="H75" s="139">
        <v>16800</v>
      </c>
      <c r="I75" s="139">
        <v>16800</v>
      </c>
    </row>
    <row r="76" spans="1:11" x14ac:dyDescent="0.25">
      <c r="A76" s="1"/>
      <c r="B76" s="254"/>
      <c r="C76" s="254"/>
      <c r="D76" s="265"/>
      <c r="E76" s="35" t="s">
        <v>51</v>
      </c>
      <c r="F76" s="139">
        <v>4800</v>
      </c>
      <c r="G76" s="139"/>
      <c r="H76" s="139">
        <v>0</v>
      </c>
      <c r="I76" s="139">
        <v>4800</v>
      </c>
    </row>
    <row r="77" spans="1:11" x14ac:dyDescent="0.25">
      <c r="A77" s="1"/>
      <c r="B77" s="254"/>
      <c r="C77" s="254"/>
      <c r="D77" s="265"/>
      <c r="E77" s="35" t="s">
        <v>52</v>
      </c>
      <c r="F77" s="139">
        <v>6400</v>
      </c>
      <c r="G77" s="139"/>
      <c r="H77" s="139">
        <v>6400</v>
      </c>
      <c r="I77" s="139">
        <v>6400</v>
      </c>
    </row>
    <row r="78" spans="1:11" x14ac:dyDescent="0.25">
      <c r="A78" s="1"/>
      <c r="B78" s="254"/>
      <c r="C78" s="254"/>
      <c r="D78" s="265"/>
      <c r="E78" s="35" t="s">
        <v>53</v>
      </c>
      <c r="F78" s="139">
        <v>6400</v>
      </c>
      <c r="G78" s="139"/>
      <c r="H78" s="139">
        <v>6400</v>
      </c>
      <c r="I78" s="139">
        <v>6400</v>
      </c>
    </row>
    <row r="79" spans="1:11" x14ac:dyDescent="0.25">
      <c r="A79" s="1"/>
      <c r="B79" s="254"/>
      <c r="C79" s="254"/>
      <c r="D79" s="265"/>
      <c r="E79" s="35" t="s">
        <v>54</v>
      </c>
      <c r="F79" s="139">
        <v>3700</v>
      </c>
      <c r="G79" s="139"/>
      <c r="H79" s="139">
        <v>3700</v>
      </c>
      <c r="I79" s="139">
        <v>3700</v>
      </c>
    </row>
    <row r="80" spans="1:11" ht="30" x14ac:dyDescent="0.25">
      <c r="A80" s="1"/>
      <c r="B80" s="254"/>
      <c r="C80" s="254"/>
      <c r="D80" s="265"/>
      <c r="E80" s="35" t="s">
        <v>55</v>
      </c>
      <c r="F80" s="139">
        <v>20000</v>
      </c>
      <c r="G80" s="139"/>
      <c r="H80" s="139">
        <v>20000</v>
      </c>
      <c r="I80" s="139">
        <v>20000</v>
      </c>
    </row>
    <row r="81" spans="1:9" ht="30" x14ac:dyDescent="0.25">
      <c r="A81" s="1"/>
      <c r="B81" s="254"/>
      <c r="C81" s="254"/>
      <c r="D81" s="265"/>
      <c r="E81" s="35" t="s">
        <v>56</v>
      </c>
      <c r="F81" s="139">
        <v>20000</v>
      </c>
      <c r="G81" s="139"/>
      <c r="H81" s="139">
        <v>20000</v>
      </c>
      <c r="I81" s="139">
        <v>20000</v>
      </c>
    </row>
    <row r="82" spans="1:9" x14ac:dyDescent="0.25">
      <c r="A82" s="1"/>
      <c r="B82" s="254"/>
      <c r="C82" s="254"/>
      <c r="D82" s="265"/>
      <c r="E82" s="35" t="s">
        <v>57</v>
      </c>
      <c r="F82" s="139">
        <v>10000</v>
      </c>
      <c r="G82" s="139"/>
      <c r="H82" s="139">
        <v>10000</v>
      </c>
      <c r="I82" s="139">
        <v>10000</v>
      </c>
    </row>
    <row r="83" spans="1:9" ht="45" x14ac:dyDescent="0.25">
      <c r="A83" s="1"/>
      <c r="B83" s="254"/>
      <c r="C83" s="254"/>
      <c r="D83" s="265"/>
      <c r="E83" s="35" t="s">
        <v>58</v>
      </c>
      <c r="F83" s="139">
        <v>45000</v>
      </c>
      <c r="G83" s="139"/>
      <c r="H83" s="139">
        <v>0</v>
      </c>
      <c r="I83" s="139">
        <v>0</v>
      </c>
    </row>
    <row r="84" spans="1:9" x14ac:dyDescent="0.25">
      <c r="A84" s="1"/>
      <c r="B84" s="254"/>
      <c r="C84" s="254"/>
      <c r="D84" s="266"/>
      <c r="E84" s="142" t="s">
        <v>59</v>
      </c>
      <c r="F84" s="32">
        <f>SUM(F66:F83)</f>
        <v>274782</v>
      </c>
      <c r="G84" s="32">
        <f>SUM(G66:G79)</f>
        <v>0</v>
      </c>
      <c r="H84" s="32">
        <f>SUM(H66:H83)</f>
        <v>182982</v>
      </c>
      <c r="I84" s="32">
        <f>SUM(I66:I83)</f>
        <v>187782</v>
      </c>
    </row>
    <row r="85" spans="1:9" ht="60" x14ac:dyDescent="0.25">
      <c r="A85" s="1"/>
      <c r="B85" s="254"/>
      <c r="C85" s="254"/>
      <c r="D85" s="264">
        <v>290</v>
      </c>
      <c r="E85" s="35" t="s">
        <v>60</v>
      </c>
      <c r="F85" s="139">
        <v>3850</v>
      </c>
      <c r="G85" s="139"/>
      <c r="H85" s="139">
        <v>3850</v>
      </c>
      <c r="I85" s="139">
        <v>3850</v>
      </c>
    </row>
    <row r="86" spans="1:9" x14ac:dyDescent="0.25">
      <c r="A86" s="1"/>
      <c r="B86" s="254"/>
      <c r="C86" s="254"/>
      <c r="D86" s="265"/>
      <c r="E86" s="35" t="s">
        <v>61</v>
      </c>
      <c r="F86" s="139">
        <v>900</v>
      </c>
      <c r="G86" s="139"/>
      <c r="H86" s="139">
        <v>900</v>
      </c>
      <c r="I86" s="139">
        <v>900</v>
      </c>
    </row>
    <row r="87" spans="1:9" x14ac:dyDescent="0.25">
      <c r="A87" s="1"/>
      <c r="B87" s="254"/>
      <c r="C87" s="254"/>
      <c r="D87" s="265"/>
      <c r="E87" s="35" t="s">
        <v>62</v>
      </c>
      <c r="F87" s="139">
        <v>374</v>
      </c>
      <c r="G87" s="139"/>
      <c r="H87" s="139">
        <v>374</v>
      </c>
      <c r="I87" s="139">
        <v>374</v>
      </c>
    </row>
    <row r="88" spans="1:9" x14ac:dyDescent="0.25">
      <c r="A88" s="1"/>
      <c r="B88" s="254"/>
      <c r="C88" s="254"/>
      <c r="D88" s="266"/>
      <c r="E88" s="142" t="s">
        <v>63</v>
      </c>
      <c r="F88" s="32">
        <f>SUM(F85:F87)</f>
        <v>5124</v>
      </c>
      <c r="G88" s="32"/>
      <c r="H88" s="32">
        <f>SUM(H85:H87)</f>
        <v>5124</v>
      </c>
      <c r="I88" s="32">
        <f>SUM(I85:I87)</f>
        <v>5124</v>
      </c>
    </row>
    <row r="89" spans="1:9" x14ac:dyDescent="0.25">
      <c r="A89" s="1"/>
      <c r="B89" s="254"/>
      <c r="C89" s="254"/>
      <c r="D89" s="261">
        <v>310</v>
      </c>
      <c r="E89" s="35"/>
      <c r="F89" s="139">
        <v>0</v>
      </c>
      <c r="G89" s="139"/>
      <c r="H89" s="139">
        <v>0</v>
      </c>
      <c r="I89" s="139">
        <v>0</v>
      </c>
    </row>
    <row r="90" spans="1:9" x14ac:dyDescent="0.25">
      <c r="A90" s="1"/>
      <c r="B90" s="254"/>
      <c r="C90" s="254"/>
      <c r="D90" s="262"/>
      <c r="E90" s="143"/>
      <c r="F90" s="144">
        <v>0</v>
      </c>
      <c r="G90" s="139"/>
      <c r="H90" s="144">
        <v>0</v>
      </c>
      <c r="I90" s="144">
        <v>0</v>
      </c>
    </row>
    <row r="91" spans="1:9" x14ac:dyDescent="0.25">
      <c r="A91" s="1"/>
      <c r="B91" s="254"/>
      <c r="C91" s="254"/>
      <c r="D91" s="262"/>
      <c r="E91" s="145" t="s">
        <v>64</v>
      </c>
      <c r="F91" s="37">
        <v>42000</v>
      </c>
      <c r="G91" s="146"/>
      <c r="H91" s="37">
        <v>0</v>
      </c>
      <c r="I91" s="37">
        <v>0</v>
      </c>
    </row>
    <row r="92" spans="1:9" x14ac:dyDescent="0.25">
      <c r="A92" s="1"/>
      <c r="B92" s="254"/>
      <c r="C92" s="254"/>
      <c r="D92" s="263"/>
      <c r="E92" s="147" t="s">
        <v>65</v>
      </c>
      <c r="F92" s="148">
        <f>SUM(F89:F91)</f>
        <v>42000</v>
      </c>
      <c r="G92" s="32"/>
      <c r="H92" s="148">
        <f>SUM(H89:H91)</f>
        <v>0</v>
      </c>
      <c r="I92" s="148">
        <f>SUM(I89:I91)</f>
        <v>0</v>
      </c>
    </row>
    <row r="93" spans="1:9" ht="45" x14ac:dyDescent="0.25">
      <c r="A93" s="33"/>
      <c r="B93" s="254"/>
      <c r="C93" s="254"/>
      <c r="D93" s="194" t="s">
        <v>66</v>
      </c>
      <c r="E93" s="85" t="s">
        <v>165</v>
      </c>
      <c r="F93" s="139">
        <v>74970</v>
      </c>
      <c r="G93" s="139"/>
      <c r="H93" s="139">
        <v>74970</v>
      </c>
      <c r="I93" s="139">
        <v>74970</v>
      </c>
    </row>
    <row r="94" spans="1:9" ht="75" x14ac:dyDescent="0.25">
      <c r="A94" s="33"/>
      <c r="B94" s="254"/>
      <c r="C94" s="254"/>
      <c r="D94" s="194" t="s">
        <v>67</v>
      </c>
      <c r="E94" s="149" t="s">
        <v>166</v>
      </c>
      <c r="F94" s="139">
        <v>30000</v>
      </c>
      <c r="G94" s="139"/>
      <c r="H94" s="139">
        <v>30000</v>
      </c>
      <c r="I94" s="139">
        <v>30000</v>
      </c>
    </row>
    <row r="95" spans="1:9" x14ac:dyDescent="0.25">
      <c r="A95" s="33"/>
      <c r="B95" s="254"/>
      <c r="C95" s="254"/>
      <c r="D95" s="201">
        <v>340</v>
      </c>
      <c r="E95" s="150" t="s">
        <v>68</v>
      </c>
      <c r="F95" s="151">
        <f>SUM(F93:F94)</f>
        <v>104970</v>
      </c>
      <c r="G95" s="151"/>
      <c r="H95" s="151">
        <f>SUM(H93:H94)</f>
        <v>104970</v>
      </c>
      <c r="I95" s="151">
        <f>SUM(I93:I94)</f>
        <v>104970</v>
      </c>
    </row>
    <row r="96" spans="1:9" x14ac:dyDescent="0.25">
      <c r="A96" s="33"/>
      <c r="B96" s="137"/>
      <c r="C96" s="137"/>
      <c r="D96" s="138" t="s">
        <v>168</v>
      </c>
      <c r="E96" s="152"/>
      <c r="F96" s="153">
        <f>F61+F62+F65+F84+F88+F92+F95</f>
        <v>651950</v>
      </c>
      <c r="G96" s="153"/>
      <c r="H96" s="153">
        <f>H61+H62+H65+H84+H88+H92+H95</f>
        <v>518150</v>
      </c>
      <c r="I96" s="153">
        <f>I61+I62+I65+I84+I88+I92+I95</f>
        <v>522950</v>
      </c>
    </row>
    <row r="97" spans="1:14" ht="18.75" customHeight="1" x14ac:dyDescent="0.25">
      <c r="A97" s="33"/>
      <c r="B97" s="41" t="s">
        <v>69</v>
      </c>
      <c r="C97" s="41"/>
      <c r="D97" s="42"/>
      <c r="E97" s="43"/>
      <c r="F97" s="56"/>
      <c r="G97" s="56"/>
      <c r="H97" s="56"/>
      <c r="I97" s="56"/>
    </row>
    <row r="98" spans="1:14" x14ac:dyDescent="0.25">
      <c r="A98" s="33"/>
      <c r="B98" s="240" t="s">
        <v>70</v>
      </c>
      <c r="C98" s="241"/>
      <c r="D98" s="241"/>
      <c r="E98" s="242"/>
      <c r="F98" s="44">
        <f>F60+F96</f>
        <v>4334694.9333199998</v>
      </c>
      <c r="G98" s="44">
        <f>SUM(G60:G94)</f>
        <v>0</v>
      </c>
      <c r="H98" s="44">
        <f>H60+H96</f>
        <v>4200894.9333199998</v>
      </c>
      <c r="I98" s="44">
        <f>I60+I96</f>
        <v>4205694.9433199996</v>
      </c>
    </row>
    <row r="99" spans="1:14" ht="45" x14ac:dyDescent="0.25">
      <c r="A99" s="1"/>
      <c r="B99" s="45" t="s">
        <v>71</v>
      </c>
      <c r="C99" s="45" t="s">
        <v>72</v>
      </c>
      <c r="D99" s="45" t="s">
        <v>73</v>
      </c>
      <c r="E99" s="46" t="s">
        <v>74</v>
      </c>
      <c r="F99" s="47">
        <v>1000</v>
      </c>
      <c r="G99" s="48"/>
      <c r="H99" s="48">
        <f>F99*G99+F99</f>
        <v>1000</v>
      </c>
      <c r="I99" s="48">
        <v>1000</v>
      </c>
    </row>
    <row r="100" spans="1:14" x14ac:dyDescent="0.25">
      <c r="A100" s="1"/>
      <c r="B100" s="26"/>
      <c r="C100" s="26"/>
      <c r="D100" s="26"/>
      <c r="E100" s="26"/>
      <c r="F100" s="49"/>
      <c r="G100" s="26"/>
      <c r="H100" s="26"/>
      <c r="I100" s="26"/>
      <c r="L100" s="178"/>
    </row>
    <row r="101" spans="1:14" ht="30" x14ac:dyDescent="0.25">
      <c r="A101" s="50"/>
      <c r="B101" s="238" t="s">
        <v>75</v>
      </c>
      <c r="C101" s="239" t="s">
        <v>76</v>
      </c>
      <c r="D101" s="51" t="s">
        <v>77</v>
      </c>
      <c r="E101" s="52" t="s">
        <v>78</v>
      </c>
      <c r="F101" s="37">
        <v>7680</v>
      </c>
      <c r="G101" s="53"/>
      <c r="H101" s="38">
        <v>3840</v>
      </c>
      <c r="I101" s="38">
        <v>3840</v>
      </c>
      <c r="N101" s="177"/>
    </row>
    <row r="102" spans="1:14" x14ac:dyDescent="0.25">
      <c r="A102" s="50"/>
      <c r="B102" s="238"/>
      <c r="C102" s="239"/>
      <c r="D102" s="51" t="s">
        <v>79</v>
      </c>
      <c r="E102" s="52" t="s">
        <v>80</v>
      </c>
      <c r="F102" s="37">
        <v>2320</v>
      </c>
      <c r="G102" s="53"/>
      <c r="H102" s="38">
        <f>H101*30.2%+0.32</f>
        <v>1160</v>
      </c>
      <c r="I102" s="38">
        <f>I101*30.2%+0.32</f>
        <v>1160</v>
      </c>
      <c r="L102" s="179"/>
      <c r="N102" s="177"/>
    </row>
    <row r="103" spans="1:14" x14ac:dyDescent="0.25">
      <c r="A103" s="54"/>
      <c r="B103" s="238"/>
      <c r="C103" s="239"/>
      <c r="D103" s="41" t="s">
        <v>81</v>
      </c>
      <c r="E103" s="55" t="s">
        <v>82</v>
      </c>
      <c r="F103" s="203">
        <f>SUM(F101:F102)</f>
        <v>10000</v>
      </c>
      <c r="G103" s="57"/>
      <c r="H103" s="56">
        <f>SUM(H101:H102)</f>
        <v>5000</v>
      </c>
      <c r="I103" s="56">
        <f>SUM(I101:I102)</f>
        <v>5000</v>
      </c>
    </row>
    <row r="104" spans="1:14" x14ac:dyDescent="0.25">
      <c r="A104" s="1"/>
      <c r="B104" s="233" t="s">
        <v>83</v>
      </c>
      <c r="C104" s="243" t="s">
        <v>84</v>
      </c>
      <c r="D104" s="246" t="s">
        <v>85</v>
      </c>
      <c r="E104" s="28" t="s">
        <v>86</v>
      </c>
      <c r="F104" s="29">
        <v>3275</v>
      </c>
      <c r="G104" s="30"/>
      <c r="H104" s="30"/>
      <c r="I104" s="30"/>
    </row>
    <row r="105" spans="1:14" x14ac:dyDescent="0.25">
      <c r="A105" s="1"/>
      <c r="B105" s="234"/>
      <c r="C105" s="244"/>
      <c r="D105" s="247"/>
      <c r="E105" s="28" t="s">
        <v>12</v>
      </c>
      <c r="F105" s="29">
        <v>982.5</v>
      </c>
      <c r="G105" s="30"/>
      <c r="H105" s="30"/>
      <c r="I105" s="30"/>
    </row>
    <row r="106" spans="1:14" x14ac:dyDescent="0.25">
      <c r="A106" s="1"/>
      <c r="B106" s="234"/>
      <c r="C106" s="244"/>
      <c r="D106" s="247"/>
      <c r="E106" s="28" t="s">
        <v>13</v>
      </c>
      <c r="F106" s="29">
        <v>982.5</v>
      </c>
      <c r="G106" s="30"/>
      <c r="H106" s="30"/>
      <c r="I106" s="30"/>
    </row>
    <row r="107" spans="1:14" x14ac:dyDescent="0.25">
      <c r="A107" s="1"/>
      <c r="B107" s="234"/>
      <c r="C107" s="244"/>
      <c r="D107" s="247"/>
      <c r="E107" s="31" t="s">
        <v>31</v>
      </c>
      <c r="F107" s="29">
        <v>15228</v>
      </c>
      <c r="G107" s="30"/>
      <c r="H107" s="30"/>
      <c r="I107" s="30"/>
    </row>
    <row r="108" spans="1:14" x14ac:dyDescent="0.25">
      <c r="A108" s="1"/>
      <c r="B108" s="234"/>
      <c r="C108" s="244"/>
      <c r="D108" s="247"/>
      <c r="E108" s="31" t="s">
        <v>26</v>
      </c>
      <c r="F108" s="29">
        <v>5519</v>
      </c>
      <c r="G108" s="30"/>
      <c r="H108" s="30"/>
      <c r="I108" s="30"/>
    </row>
    <row r="109" spans="1:14" ht="30" x14ac:dyDescent="0.25">
      <c r="A109" s="1"/>
      <c r="B109" s="234"/>
      <c r="C109" s="244"/>
      <c r="D109" s="247"/>
      <c r="E109" s="31" t="s">
        <v>154</v>
      </c>
      <c r="F109" s="29">
        <f>F104+F105+F106+F107+F108</f>
        <v>25987</v>
      </c>
      <c r="G109" s="30"/>
      <c r="H109" s="30"/>
      <c r="I109" s="30"/>
    </row>
    <row r="110" spans="1:14" x14ac:dyDescent="0.25">
      <c r="A110" s="1"/>
      <c r="B110" s="234"/>
      <c r="C110" s="244"/>
      <c r="D110" s="66">
        <v>211</v>
      </c>
      <c r="E110" s="58" t="s">
        <v>87</v>
      </c>
      <c r="F110" s="29">
        <f>F109*12</f>
        <v>311844</v>
      </c>
      <c r="G110" s="29"/>
      <c r="H110" s="29">
        <f>F110</f>
        <v>311844</v>
      </c>
      <c r="I110" s="29">
        <f>H110</f>
        <v>311844</v>
      </c>
    </row>
    <row r="111" spans="1:14" x14ac:dyDescent="0.25">
      <c r="A111" s="1"/>
      <c r="B111" s="234"/>
      <c r="C111" s="244"/>
      <c r="D111" s="66">
        <v>213</v>
      </c>
      <c r="E111" s="59" t="s">
        <v>15</v>
      </c>
      <c r="F111" s="17">
        <v>94177</v>
      </c>
      <c r="G111" s="29" t="e">
        <f>(G110+#REF!)*30.2%</f>
        <v>#REF!</v>
      </c>
      <c r="H111" s="29">
        <f>F111</f>
        <v>94177</v>
      </c>
      <c r="I111" s="29">
        <f>F111</f>
        <v>94177</v>
      </c>
    </row>
    <row r="112" spans="1:14" x14ac:dyDescent="0.25">
      <c r="A112" s="1"/>
      <c r="B112" s="234"/>
      <c r="C112" s="244"/>
      <c r="D112" s="69">
        <v>210</v>
      </c>
      <c r="E112" s="60" t="s">
        <v>88</v>
      </c>
      <c r="F112" s="18">
        <f>F110+F111</f>
        <v>406021</v>
      </c>
      <c r="G112" s="30"/>
      <c r="H112" s="30">
        <f>H110+H111</f>
        <v>406021</v>
      </c>
      <c r="I112" s="30">
        <f>I110+I111</f>
        <v>406021</v>
      </c>
    </row>
    <row r="113" spans="1:9" x14ac:dyDescent="0.25">
      <c r="A113" s="1"/>
      <c r="B113" s="234"/>
      <c r="C113" s="244"/>
      <c r="D113" s="248" t="s">
        <v>89</v>
      </c>
      <c r="E113" s="28" t="s">
        <v>24</v>
      </c>
      <c r="F113" s="29">
        <v>2456</v>
      </c>
      <c r="G113" s="30"/>
      <c r="H113" s="30"/>
      <c r="I113" s="30"/>
    </row>
    <row r="114" spans="1:9" x14ac:dyDescent="0.25">
      <c r="A114" s="1"/>
      <c r="B114" s="234"/>
      <c r="C114" s="244"/>
      <c r="D114" s="248"/>
      <c r="E114" s="28" t="s">
        <v>12</v>
      </c>
      <c r="F114" s="29">
        <v>736.8</v>
      </c>
      <c r="G114" s="30"/>
      <c r="H114" s="30"/>
      <c r="I114" s="30"/>
    </row>
    <row r="115" spans="1:9" x14ac:dyDescent="0.25">
      <c r="A115" s="1"/>
      <c r="B115" s="234"/>
      <c r="C115" s="244"/>
      <c r="D115" s="248"/>
      <c r="E115" s="28" t="s">
        <v>13</v>
      </c>
      <c r="F115" s="29">
        <v>736.8</v>
      </c>
      <c r="G115" s="30"/>
      <c r="H115" s="30"/>
      <c r="I115" s="30"/>
    </row>
    <row r="116" spans="1:9" x14ac:dyDescent="0.25">
      <c r="A116" s="1"/>
      <c r="B116" s="234"/>
      <c r="C116" s="244"/>
      <c r="D116" s="248"/>
      <c r="E116" s="31" t="s">
        <v>31</v>
      </c>
      <c r="F116" s="29">
        <v>11421.4</v>
      </c>
      <c r="G116" s="30"/>
      <c r="H116" s="30"/>
      <c r="I116" s="30"/>
    </row>
    <row r="117" spans="1:9" ht="20.25" customHeight="1" x14ac:dyDescent="0.25">
      <c r="A117" s="1"/>
      <c r="B117" s="234"/>
      <c r="C117" s="244"/>
      <c r="D117" s="248"/>
      <c r="E117" s="31" t="s">
        <v>26</v>
      </c>
      <c r="F117" s="29">
        <v>4139.25</v>
      </c>
      <c r="G117" s="30"/>
      <c r="H117" s="30"/>
      <c r="I117" s="30"/>
    </row>
    <row r="118" spans="1:9" ht="36.75" customHeight="1" x14ac:dyDescent="0.25">
      <c r="A118" s="1"/>
      <c r="B118" s="234"/>
      <c r="C118" s="244"/>
      <c r="D118" s="248"/>
      <c r="E118" s="31" t="s">
        <v>155</v>
      </c>
      <c r="F118" s="29">
        <f>F113+F114+F115+F116+F117</f>
        <v>19490.25</v>
      </c>
      <c r="G118" s="30"/>
      <c r="H118" s="30"/>
      <c r="I118" s="30"/>
    </row>
    <row r="119" spans="1:9" x14ac:dyDescent="0.25">
      <c r="A119" s="1"/>
      <c r="B119" s="234"/>
      <c r="C119" s="244"/>
      <c r="D119" s="66">
        <v>211</v>
      </c>
      <c r="E119" s="61" t="s">
        <v>14</v>
      </c>
      <c r="F119" s="29">
        <f>F118*12</f>
        <v>233883</v>
      </c>
      <c r="G119" s="29"/>
      <c r="H119" s="29">
        <f>F119</f>
        <v>233883</v>
      </c>
      <c r="I119" s="29">
        <f>H119</f>
        <v>233883</v>
      </c>
    </row>
    <row r="120" spans="1:9" x14ac:dyDescent="0.25">
      <c r="A120" s="1"/>
      <c r="B120" s="234"/>
      <c r="C120" s="244"/>
      <c r="D120" s="66">
        <v>213</v>
      </c>
      <c r="E120" s="59" t="s">
        <v>15</v>
      </c>
      <c r="F120" s="17">
        <v>70633</v>
      </c>
      <c r="G120" s="29"/>
      <c r="H120" s="29">
        <f>F120</f>
        <v>70633</v>
      </c>
      <c r="I120" s="29">
        <f>F120</f>
        <v>70633</v>
      </c>
    </row>
    <row r="121" spans="1:9" x14ac:dyDescent="0.25">
      <c r="A121" s="1"/>
      <c r="B121" s="234"/>
      <c r="C121" s="244"/>
      <c r="D121" s="69">
        <v>210</v>
      </c>
      <c r="E121" s="60" t="s">
        <v>90</v>
      </c>
      <c r="F121" s="18">
        <f>F119+F120</f>
        <v>304516</v>
      </c>
      <c r="G121" s="30"/>
      <c r="H121" s="30">
        <f>H119+H120</f>
        <v>304516</v>
      </c>
      <c r="I121" s="30">
        <f>I119+I120</f>
        <v>304516</v>
      </c>
    </row>
    <row r="122" spans="1:9" x14ac:dyDescent="0.25">
      <c r="A122" s="1"/>
      <c r="B122" s="234"/>
      <c r="C122" s="244"/>
      <c r="D122" s="249" t="s">
        <v>91</v>
      </c>
      <c r="E122" s="62" t="s">
        <v>24</v>
      </c>
      <c r="F122" s="29">
        <v>1638</v>
      </c>
      <c r="G122" s="30"/>
      <c r="H122" s="30"/>
      <c r="I122" s="30"/>
    </row>
    <row r="123" spans="1:9" x14ac:dyDescent="0.25">
      <c r="A123" s="1"/>
      <c r="B123" s="234"/>
      <c r="C123" s="244"/>
      <c r="D123" s="249"/>
      <c r="E123" s="62" t="s">
        <v>12</v>
      </c>
      <c r="F123" s="29">
        <v>491.4</v>
      </c>
      <c r="G123" s="30"/>
      <c r="H123" s="30"/>
      <c r="I123" s="30"/>
    </row>
    <row r="124" spans="1:9" x14ac:dyDescent="0.25">
      <c r="A124" s="1"/>
      <c r="B124" s="234"/>
      <c r="C124" s="244"/>
      <c r="D124" s="249"/>
      <c r="E124" s="62" t="s">
        <v>13</v>
      </c>
      <c r="F124" s="29">
        <v>491.4</v>
      </c>
      <c r="G124" s="30"/>
      <c r="H124" s="30"/>
      <c r="I124" s="30"/>
    </row>
    <row r="125" spans="1:9" x14ac:dyDescent="0.25">
      <c r="A125" s="1"/>
      <c r="B125" s="234"/>
      <c r="C125" s="244"/>
      <c r="D125" s="249"/>
      <c r="E125" s="31" t="s">
        <v>31</v>
      </c>
      <c r="F125" s="29">
        <v>7613.2</v>
      </c>
      <c r="G125" s="30"/>
      <c r="H125" s="30"/>
      <c r="I125" s="30"/>
    </row>
    <row r="126" spans="1:9" x14ac:dyDescent="0.25">
      <c r="A126" s="1"/>
      <c r="B126" s="234"/>
      <c r="C126" s="244"/>
      <c r="D126" s="249"/>
      <c r="E126" s="58" t="s">
        <v>26</v>
      </c>
      <c r="F126" s="29">
        <v>2759.5</v>
      </c>
      <c r="G126" s="30"/>
      <c r="H126" s="30"/>
      <c r="I126" s="30"/>
    </row>
    <row r="127" spans="1:9" ht="30" x14ac:dyDescent="0.25">
      <c r="A127" s="1"/>
      <c r="B127" s="234"/>
      <c r="C127" s="244"/>
      <c r="D127" s="249"/>
      <c r="E127" s="58" t="s">
        <v>156</v>
      </c>
      <c r="F127" s="29">
        <f>(F122+F123+F124)+F125+F126</f>
        <v>12993.5</v>
      </c>
      <c r="G127" s="30"/>
      <c r="H127" s="30"/>
      <c r="I127" s="30"/>
    </row>
    <row r="128" spans="1:9" x14ac:dyDescent="0.25">
      <c r="A128" s="1"/>
      <c r="B128" s="234"/>
      <c r="C128" s="244"/>
      <c r="D128" s="66">
        <v>211</v>
      </c>
      <c r="E128" s="61" t="s">
        <v>14</v>
      </c>
      <c r="F128" s="29">
        <f>F127*6</f>
        <v>77961</v>
      </c>
      <c r="G128" s="29"/>
      <c r="H128" s="29">
        <f>F128</f>
        <v>77961</v>
      </c>
      <c r="I128" s="29">
        <f>H128</f>
        <v>77961</v>
      </c>
    </row>
    <row r="129" spans="1:9" x14ac:dyDescent="0.25">
      <c r="A129" s="1"/>
      <c r="B129" s="234"/>
      <c r="C129" s="244"/>
      <c r="D129" s="66">
        <v>213</v>
      </c>
      <c r="E129" s="59" t="s">
        <v>15</v>
      </c>
      <c r="F129" s="17">
        <v>23544</v>
      </c>
      <c r="G129" s="29"/>
      <c r="H129" s="29">
        <f>F129</f>
        <v>23544</v>
      </c>
      <c r="I129" s="29">
        <f>H129</f>
        <v>23544</v>
      </c>
    </row>
    <row r="130" spans="1:9" x14ac:dyDescent="0.25">
      <c r="A130" s="1"/>
      <c r="B130" s="234"/>
      <c r="C130" s="244"/>
      <c r="D130" s="69">
        <v>210</v>
      </c>
      <c r="E130" s="60" t="s">
        <v>92</v>
      </c>
      <c r="F130" s="18">
        <f>F128+F129</f>
        <v>101505</v>
      </c>
      <c r="G130" s="30"/>
      <c r="H130" s="30">
        <f>H128+H129</f>
        <v>101505</v>
      </c>
      <c r="I130" s="30">
        <f>I128+I129</f>
        <v>101505</v>
      </c>
    </row>
    <row r="131" spans="1:9" x14ac:dyDescent="0.25">
      <c r="A131" s="1"/>
      <c r="B131" s="234"/>
      <c r="C131" s="244"/>
      <c r="D131" s="249" t="s">
        <v>93</v>
      </c>
      <c r="E131" s="63" t="s">
        <v>24</v>
      </c>
      <c r="F131" s="13">
        <v>1638</v>
      </c>
      <c r="G131" s="32"/>
      <c r="H131" s="32"/>
      <c r="I131" s="32"/>
    </row>
    <row r="132" spans="1:9" x14ac:dyDescent="0.25">
      <c r="A132" s="1"/>
      <c r="B132" s="234"/>
      <c r="C132" s="244"/>
      <c r="D132" s="249"/>
      <c r="E132" s="63" t="s">
        <v>12</v>
      </c>
      <c r="F132" s="13">
        <v>491.4</v>
      </c>
      <c r="G132" s="32"/>
      <c r="H132" s="32"/>
      <c r="I132" s="32"/>
    </row>
    <row r="133" spans="1:9" x14ac:dyDescent="0.25">
      <c r="A133" s="1"/>
      <c r="B133" s="234"/>
      <c r="C133" s="244"/>
      <c r="D133" s="249"/>
      <c r="E133" s="63" t="s">
        <v>13</v>
      </c>
      <c r="F133" s="13">
        <v>491.4</v>
      </c>
      <c r="G133" s="32"/>
      <c r="H133" s="32"/>
      <c r="I133" s="32"/>
    </row>
    <row r="134" spans="1:9" x14ac:dyDescent="0.25">
      <c r="A134" s="1"/>
      <c r="B134" s="234"/>
      <c r="C134" s="244"/>
      <c r="D134" s="249"/>
      <c r="E134" s="64" t="s">
        <v>31</v>
      </c>
      <c r="F134" s="13">
        <v>7613.2</v>
      </c>
      <c r="G134" s="32"/>
      <c r="H134" s="32"/>
      <c r="I134" s="32"/>
    </row>
    <row r="135" spans="1:9" x14ac:dyDescent="0.25">
      <c r="A135" s="1"/>
      <c r="B135" s="234"/>
      <c r="C135" s="244"/>
      <c r="D135" s="249"/>
      <c r="E135" s="65" t="s">
        <v>26</v>
      </c>
      <c r="F135" s="13">
        <v>2759.5</v>
      </c>
      <c r="G135" s="32"/>
      <c r="H135" s="32"/>
      <c r="I135" s="32"/>
    </row>
    <row r="136" spans="1:9" ht="30" x14ac:dyDescent="0.25">
      <c r="A136" s="1"/>
      <c r="B136" s="234"/>
      <c r="C136" s="244"/>
      <c r="D136" s="249"/>
      <c r="E136" s="65" t="s">
        <v>157</v>
      </c>
      <c r="F136" s="13">
        <f>(F131+F132+F133)+F134+F135</f>
        <v>12993.5</v>
      </c>
      <c r="G136" s="32"/>
      <c r="H136" s="32"/>
      <c r="I136" s="32"/>
    </row>
    <row r="137" spans="1:9" x14ac:dyDescent="0.25">
      <c r="A137" s="1"/>
      <c r="B137" s="234"/>
      <c r="C137" s="244"/>
      <c r="D137" s="66">
        <v>211</v>
      </c>
      <c r="E137" s="67" t="s">
        <v>14</v>
      </c>
      <c r="F137" s="13">
        <f>F136*6</f>
        <v>77961</v>
      </c>
      <c r="G137" s="13"/>
      <c r="H137" s="13">
        <f>F137</f>
        <v>77961</v>
      </c>
      <c r="I137" s="13">
        <f>H137</f>
        <v>77961</v>
      </c>
    </row>
    <row r="138" spans="1:9" x14ac:dyDescent="0.25">
      <c r="A138" s="1"/>
      <c r="B138" s="234"/>
      <c r="C138" s="244"/>
      <c r="D138" s="66">
        <v>213</v>
      </c>
      <c r="E138" s="68" t="s">
        <v>15</v>
      </c>
      <c r="F138" s="17">
        <v>23544</v>
      </c>
      <c r="G138" s="13"/>
      <c r="H138" s="13">
        <f>F138</f>
        <v>23544</v>
      </c>
      <c r="I138" s="13">
        <f>H138</f>
        <v>23544</v>
      </c>
    </row>
    <row r="139" spans="1:9" x14ac:dyDescent="0.25">
      <c r="A139" s="1"/>
      <c r="B139" s="234"/>
      <c r="C139" s="244"/>
      <c r="D139" s="69">
        <v>210</v>
      </c>
      <c r="E139" s="70" t="s">
        <v>94</v>
      </c>
      <c r="F139" s="18">
        <f>F137+F138</f>
        <v>101505</v>
      </c>
      <c r="G139" s="32"/>
      <c r="H139" s="32">
        <f>F139</f>
        <v>101505</v>
      </c>
      <c r="I139" s="32">
        <f>H139</f>
        <v>101505</v>
      </c>
    </row>
    <row r="140" spans="1:9" x14ac:dyDescent="0.25">
      <c r="A140" s="1"/>
      <c r="B140" s="234"/>
      <c r="C140" s="244"/>
      <c r="D140" s="71" t="s">
        <v>37</v>
      </c>
      <c r="E140" s="72" t="s">
        <v>38</v>
      </c>
      <c r="F140" s="19">
        <f>F110+F119+F128+F137</f>
        <v>701649</v>
      </c>
      <c r="G140" s="19" t="e">
        <f>#REF!+G92+G106+G116+G128+#REF!+G93</f>
        <v>#REF!</v>
      </c>
      <c r="H140" s="19">
        <f>H110+H119+H128+H137</f>
        <v>701649</v>
      </c>
      <c r="I140" s="19">
        <f>I110+I119+I128+I137</f>
        <v>701649</v>
      </c>
    </row>
    <row r="141" spans="1:9" x14ac:dyDescent="0.25">
      <c r="A141" s="1"/>
      <c r="B141" s="234"/>
      <c r="C141" s="244"/>
      <c r="D141" s="71" t="s">
        <v>39</v>
      </c>
      <c r="E141" s="25" t="s">
        <v>15</v>
      </c>
      <c r="F141" s="19">
        <f>F111+F120+F129+F138</f>
        <v>211898</v>
      </c>
      <c r="G141" s="19" t="e">
        <f>#REF!+G94+#REF!+G119+#REF!</f>
        <v>#REF!</v>
      </c>
      <c r="H141" s="19">
        <f>H111+H120+H129+H138</f>
        <v>211898</v>
      </c>
      <c r="I141" s="19">
        <f>I111+I120+I129+I138</f>
        <v>211898</v>
      </c>
    </row>
    <row r="142" spans="1:9" ht="25.5" customHeight="1" x14ac:dyDescent="0.25">
      <c r="A142" s="1"/>
      <c r="B142" s="234"/>
      <c r="C142" s="244"/>
      <c r="D142" s="9">
        <v>210</v>
      </c>
      <c r="E142" s="73" t="s">
        <v>95</v>
      </c>
      <c r="F142" s="19">
        <f>F140+F141</f>
        <v>913547</v>
      </c>
      <c r="G142" s="19"/>
      <c r="H142" s="19">
        <f>H140+H141</f>
        <v>913547</v>
      </c>
      <c r="I142" s="19">
        <f>I140+I141</f>
        <v>913547</v>
      </c>
    </row>
    <row r="143" spans="1:9" ht="30" x14ac:dyDescent="0.25">
      <c r="A143" s="1"/>
      <c r="B143" s="235"/>
      <c r="C143" s="245"/>
      <c r="D143" s="39">
        <v>244</v>
      </c>
      <c r="E143" s="12" t="s">
        <v>96</v>
      </c>
      <c r="F143" s="183">
        <v>20000</v>
      </c>
      <c r="G143" s="10"/>
      <c r="H143" s="10">
        <v>0</v>
      </c>
      <c r="I143" s="10">
        <v>0</v>
      </c>
    </row>
    <row r="144" spans="1:9" ht="44.25" customHeight="1" x14ac:dyDescent="0.25">
      <c r="A144" s="1"/>
      <c r="B144" s="45" t="s">
        <v>97</v>
      </c>
      <c r="C144" s="74" t="s">
        <v>98</v>
      </c>
      <c r="D144" s="75" t="s">
        <v>67</v>
      </c>
      <c r="E144" s="40" t="s">
        <v>99</v>
      </c>
      <c r="F144" s="136">
        <v>2157</v>
      </c>
      <c r="G144" s="136"/>
      <c r="H144" s="136">
        <v>2157</v>
      </c>
      <c r="I144" s="136">
        <v>2157</v>
      </c>
    </row>
    <row r="145" spans="1:9" x14ac:dyDescent="0.25">
      <c r="A145" s="1"/>
      <c r="B145" s="229" t="s">
        <v>100</v>
      </c>
      <c r="C145" s="230"/>
      <c r="D145" s="230"/>
      <c r="E145" s="231"/>
      <c r="F145" s="32">
        <f>SUM(F142:F144)+F103</f>
        <v>945704</v>
      </c>
      <c r="G145" s="32"/>
      <c r="H145" s="32">
        <f>SUM(H142:H144)+H103</f>
        <v>920704</v>
      </c>
      <c r="I145" s="32">
        <f>SUM(I142:I144)+I103</f>
        <v>920704</v>
      </c>
    </row>
    <row r="146" spans="1:9" ht="20.25" customHeight="1" x14ac:dyDescent="0.25">
      <c r="A146" s="1"/>
      <c r="B146" s="232" t="s">
        <v>101</v>
      </c>
      <c r="C146" s="232" t="s">
        <v>102</v>
      </c>
      <c r="D146" s="14">
        <v>211</v>
      </c>
      <c r="E146" s="76" t="s">
        <v>158</v>
      </c>
      <c r="F146" s="183">
        <v>71237</v>
      </c>
      <c r="G146" s="183">
        <v>27291</v>
      </c>
      <c r="H146" s="183">
        <v>71237</v>
      </c>
      <c r="I146" s="183">
        <v>0</v>
      </c>
    </row>
    <row r="147" spans="1:9" x14ac:dyDescent="0.25">
      <c r="A147" s="1"/>
      <c r="B147" s="232"/>
      <c r="C147" s="232"/>
      <c r="D147" s="14">
        <v>213</v>
      </c>
      <c r="E147" s="16" t="s">
        <v>15</v>
      </c>
      <c r="F147" s="183">
        <v>21513</v>
      </c>
      <c r="G147" s="183">
        <f>(G146*30.2%)+0.42</f>
        <v>8242.3019999999997</v>
      </c>
      <c r="H147" s="189">
        <v>21513</v>
      </c>
      <c r="I147" s="189">
        <f>I146*30.2%</f>
        <v>0</v>
      </c>
    </row>
    <row r="148" spans="1:9" x14ac:dyDescent="0.25">
      <c r="A148" s="1"/>
      <c r="B148" s="232"/>
      <c r="C148" s="232"/>
      <c r="D148" s="14">
        <v>310</v>
      </c>
      <c r="E148" s="34"/>
      <c r="F148" s="183"/>
      <c r="G148" s="183">
        <v>8500</v>
      </c>
      <c r="H148" s="183"/>
      <c r="I148" s="183">
        <v>0</v>
      </c>
    </row>
    <row r="149" spans="1:9" ht="30" x14ac:dyDescent="0.25">
      <c r="A149" s="1"/>
      <c r="B149" s="232"/>
      <c r="C149" s="232"/>
      <c r="D149" s="14">
        <v>340</v>
      </c>
      <c r="E149" s="15" t="s">
        <v>103</v>
      </c>
      <c r="F149" s="183">
        <v>0</v>
      </c>
      <c r="G149" s="183">
        <v>11046</v>
      </c>
      <c r="H149" s="183">
        <v>0</v>
      </c>
      <c r="I149" s="183">
        <v>0</v>
      </c>
    </row>
    <row r="150" spans="1:9" x14ac:dyDescent="0.25">
      <c r="A150" s="1"/>
      <c r="B150" s="229" t="s">
        <v>104</v>
      </c>
      <c r="C150" s="230"/>
      <c r="D150" s="230"/>
      <c r="E150" s="231"/>
      <c r="F150" s="32">
        <f>SUM(F146:F149)</f>
        <v>92750</v>
      </c>
      <c r="G150" s="32"/>
      <c r="H150" s="32">
        <f>SUM(H146:H149)</f>
        <v>92750</v>
      </c>
      <c r="I150" s="32">
        <f>SUM(I146:I149)</f>
        <v>0</v>
      </c>
    </row>
    <row r="151" spans="1:9" ht="30" x14ac:dyDescent="0.25">
      <c r="A151" s="50"/>
      <c r="B151" s="233" t="s">
        <v>106</v>
      </c>
      <c r="C151" s="233" t="s">
        <v>105</v>
      </c>
      <c r="D151" s="77"/>
      <c r="E151" s="78" t="s">
        <v>107</v>
      </c>
      <c r="F151" s="37">
        <v>164274</v>
      </c>
      <c r="G151" s="37"/>
      <c r="H151" s="37">
        <v>0</v>
      </c>
      <c r="I151" s="37">
        <v>0</v>
      </c>
    </row>
    <row r="152" spans="1:9" ht="28.5" customHeight="1" x14ac:dyDescent="0.25">
      <c r="A152" s="50"/>
      <c r="B152" s="234"/>
      <c r="C152" s="234"/>
      <c r="D152" s="51"/>
      <c r="E152" s="78" t="s">
        <v>108</v>
      </c>
      <c r="F152" s="37">
        <v>166714</v>
      </c>
      <c r="G152" s="37"/>
      <c r="H152" s="37">
        <v>0</v>
      </c>
      <c r="I152" s="37">
        <v>0</v>
      </c>
    </row>
    <row r="153" spans="1:9" ht="75" x14ac:dyDescent="0.25">
      <c r="A153" s="50"/>
      <c r="B153" s="41" t="s">
        <v>109</v>
      </c>
      <c r="C153" s="235"/>
      <c r="D153" s="51"/>
      <c r="E153" s="52" t="s">
        <v>110</v>
      </c>
      <c r="F153" s="37">
        <v>36800</v>
      </c>
      <c r="G153" s="37" t="e">
        <f>SUM(#REF!)</f>
        <v>#REF!</v>
      </c>
      <c r="H153" s="37">
        <f>F153</f>
        <v>36800</v>
      </c>
      <c r="I153" s="37">
        <f>H153</f>
        <v>36800</v>
      </c>
    </row>
    <row r="154" spans="1:9" ht="15.75" thickBot="1" x14ac:dyDescent="0.3">
      <c r="A154" s="79"/>
      <c r="B154" s="212" t="s">
        <v>111</v>
      </c>
      <c r="C154" s="212"/>
      <c r="D154" s="80"/>
      <c r="E154" s="81"/>
      <c r="F154" s="154">
        <f>SUM(F151:F153)</f>
        <v>367788</v>
      </c>
      <c r="G154" s="154"/>
      <c r="H154" s="154">
        <f>SUM(H151:H153)</f>
        <v>36800</v>
      </c>
      <c r="I154" s="154">
        <f>SUM(I151:I153)</f>
        <v>36800</v>
      </c>
    </row>
    <row r="155" spans="1:9" x14ac:dyDescent="0.25">
      <c r="A155" s="82"/>
      <c r="B155" s="220" t="s">
        <v>112</v>
      </c>
      <c r="C155" s="222" t="s">
        <v>113</v>
      </c>
      <c r="D155" s="83">
        <v>225</v>
      </c>
      <c r="E155" s="84" t="s">
        <v>114</v>
      </c>
      <c r="F155" s="155">
        <v>0</v>
      </c>
      <c r="G155" s="156"/>
      <c r="H155" s="155"/>
      <c r="I155" s="157"/>
    </row>
    <row r="156" spans="1:9" ht="300" x14ac:dyDescent="0.25">
      <c r="A156" s="1"/>
      <c r="B156" s="221"/>
      <c r="C156" s="223"/>
      <c r="D156" s="21">
        <v>310</v>
      </c>
      <c r="E156" s="27" t="s">
        <v>159</v>
      </c>
      <c r="F156" s="139">
        <v>178884</v>
      </c>
      <c r="G156" s="139"/>
      <c r="H156" s="139">
        <v>0</v>
      </c>
      <c r="I156" s="158">
        <v>0</v>
      </c>
    </row>
    <row r="157" spans="1:9" ht="15.75" thickBot="1" x14ac:dyDescent="0.3">
      <c r="A157" s="1"/>
      <c r="B157" s="221"/>
      <c r="C157" s="223"/>
      <c r="D157" s="21" t="s">
        <v>66</v>
      </c>
      <c r="E157" s="85" t="s">
        <v>160</v>
      </c>
      <c r="F157" s="139">
        <v>71784</v>
      </c>
      <c r="G157" s="139"/>
      <c r="H157" s="139">
        <v>71784</v>
      </c>
      <c r="I157" s="158">
        <v>71784</v>
      </c>
    </row>
    <row r="158" spans="1:9" ht="228.75" thickBot="1" x14ac:dyDescent="0.3">
      <c r="A158" s="82"/>
      <c r="B158" s="86" t="s">
        <v>115</v>
      </c>
      <c r="C158" s="87" t="s">
        <v>116</v>
      </c>
      <c r="D158" s="83">
        <v>225</v>
      </c>
      <c r="E158" s="84" t="s">
        <v>117</v>
      </c>
      <c r="F158" s="159">
        <v>237300</v>
      </c>
      <c r="G158" s="160"/>
      <c r="H158" s="159">
        <v>250900</v>
      </c>
      <c r="I158" s="161">
        <v>265700</v>
      </c>
    </row>
    <row r="159" spans="1:9" x14ac:dyDescent="0.25">
      <c r="A159" s="88"/>
      <c r="B159" s="224" t="s">
        <v>118</v>
      </c>
      <c r="C159" s="224"/>
      <c r="D159" s="36"/>
      <c r="E159" s="89"/>
      <c r="F159" s="181">
        <f>SUM(F155:F158)</f>
        <v>487968</v>
      </c>
      <c r="G159" s="181"/>
      <c r="H159" s="181">
        <f>SUM(H155:H158)</f>
        <v>322684</v>
      </c>
      <c r="I159" s="182">
        <f>SUM(I155:I158)</f>
        <v>337484</v>
      </c>
    </row>
    <row r="160" spans="1:9" ht="30" x14ac:dyDescent="0.25">
      <c r="A160" s="1"/>
      <c r="B160" s="172" t="s">
        <v>119</v>
      </c>
      <c r="C160" s="171" t="s">
        <v>120</v>
      </c>
      <c r="D160" s="90">
        <v>223</v>
      </c>
      <c r="E160" s="91" t="s">
        <v>121</v>
      </c>
      <c r="F160" s="37">
        <v>303509</v>
      </c>
      <c r="G160" s="37"/>
      <c r="H160" s="37">
        <v>303509</v>
      </c>
      <c r="I160" s="163">
        <v>303509</v>
      </c>
    </row>
    <row r="161" spans="1:11" x14ac:dyDescent="0.25">
      <c r="A161" s="93"/>
      <c r="B161" s="225" t="s">
        <v>123</v>
      </c>
      <c r="C161" s="227" t="s">
        <v>124</v>
      </c>
      <c r="D161" s="94">
        <v>225</v>
      </c>
      <c r="E161" s="95" t="s">
        <v>125</v>
      </c>
      <c r="F161" s="162">
        <v>20000</v>
      </c>
      <c r="G161" s="162"/>
      <c r="H161" s="162">
        <v>20000</v>
      </c>
      <c r="I161" s="164">
        <v>20000</v>
      </c>
    </row>
    <row r="162" spans="1:11" ht="30" x14ac:dyDescent="0.25">
      <c r="A162" s="93"/>
      <c r="B162" s="226"/>
      <c r="C162" s="228"/>
      <c r="D162" s="94">
        <v>226</v>
      </c>
      <c r="E162" s="129" t="s">
        <v>126</v>
      </c>
      <c r="F162" s="162">
        <v>15140</v>
      </c>
      <c r="G162" s="162"/>
      <c r="H162" s="162">
        <v>15140</v>
      </c>
      <c r="I162" s="164">
        <v>15140</v>
      </c>
    </row>
    <row r="163" spans="1:11" ht="28.5" x14ac:dyDescent="0.25">
      <c r="A163" s="93"/>
      <c r="B163" s="96" t="s">
        <v>127</v>
      </c>
      <c r="C163" s="131" t="s">
        <v>128</v>
      </c>
      <c r="D163" s="94">
        <v>225</v>
      </c>
      <c r="E163" s="95" t="s">
        <v>129</v>
      </c>
      <c r="F163" s="162">
        <v>43828</v>
      </c>
      <c r="G163" s="162"/>
      <c r="H163" s="162">
        <v>43828</v>
      </c>
      <c r="I163" s="164">
        <v>43828</v>
      </c>
    </row>
    <row r="164" spans="1:11" ht="60" customHeight="1" x14ac:dyDescent="0.25">
      <c r="A164" s="93"/>
      <c r="B164" s="97" t="s">
        <v>130</v>
      </c>
      <c r="C164" s="130" t="s">
        <v>131</v>
      </c>
      <c r="D164" s="98">
        <v>226</v>
      </c>
      <c r="E164" s="51" t="s">
        <v>131</v>
      </c>
      <c r="F164" s="37">
        <v>50000</v>
      </c>
      <c r="G164" s="37"/>
      <c r="H164" s="37">
        <v>0</v>
      </c>
      <c r="I164" s="163">
        <v>0</v>
      </c>
    </row>
    <row r="165" spans="1:11" ht="30" x14ac:dyDescent="0.25">
      <c r="A165" s="93"/>
      <c r="B165" s="213" t="s">
        <v>132</v>
      </c>
      <c r="C165" s="210" t="s">
        <v>133</v>
      </c>
      <c r="D165" s="99">
        <v>226</v>
      </c>
      <c r="E165" s="100" t="s">
        <v>172</v>
      </c>
      <c r="F165" s="37">
        <v>13344</v>
      </c>
      <c r="G165" s="37"/>
      <c r="H165" s="37">
        <v>13344</v>
      </c>
      <c r="I165" s="163">
        <v>13344</v>
      </c>
    </row>
    <row r="166" spans="1:11" ht="137.25" customHeight="1" x14ac:dyDescent="0.25">
      <c r="A166" s="93"/>
      <c r="B166" s="214"/>
      <c r="C166" s="210"/>
      <c r="D166" s="99">
        <v>290</v>
      </c>
      <c r="E166" s="101" t="s">
        <v>134</v>
      </c>
      <c r="F166" s="37">
        <v>3033</v>
      </c>
      <c r="G166" s="37"/>
      <c r="H166" s="37">
        <v>3033</v>
      </c>
      <c r="I166" s="163">
        <v>3033</v>
      </c>
    </row>
    <row r="167" spans="1:11" ht="16.5" customHeight="1" x14ac:dyDescent="0.25">
      <c r="A167" s="93"/>
      <c r="B167" s="215"/>
      <c r="C167" s="176"/>
      <c r="D167" s="98">
        <v>340</v>
      </c>
      <c r="E167" s="92" t="s">
        <v>122</v>
      </c>
      <c r="F167" s="37">
        <v>100000</v>
      </c>
      <c r="G167" s="37"/>
      <c r="H167" s="37">
        <v>60000</v>
      </c>
      <c r="I167" s="163">
        <v>60000</v>
      </c>
    </row>
    <row r="168" spans="1:11" ht="15.75" thickBot="1" x14ac:dyDescent="0.3">
      <c r="A168" s="50"/>
      <c r="B168" s="211" t="s">
        <v>135</v>
      </c>
      <c r="C168" s="212"/>
      <c r="D168" s="212"/>
      <c r="E168" s="212"/>
      <c r="F168" s="165">
        <f>SUM(F160:F167)</f>
        <v>548854</v>
      </c>
      <c r="G168" s="166"/>
      <c r="H168" s="165">
        <f>SUM(H160:H167)</f>
        <v>458854</v>
      </c>
      <c r="I168" s="167">
        <f>SUM(I160:I167)</f>
        <v>458854</v>
      </c>
    </row>
    <row r="169" spans="1:11" ht="45" x14ac:dyDescent="0.25">
      <c r="A169" s="1"/>
      <c r="B169" s="102" t="s">
        <v>136</v>
      </c>
      <c r="C169" s="103" t="s">
        <v>137</v>
      </c>
      <c r="D169" s="103" t="s">
        <v>138</v>
      </c>
      <c r="E169" s="104" t="s">
        <v>139</v>
      </c>
      <c r="F169" s="105">
        <v>15624</v>
      </c>
      <c r="G169" s="105"/>
      <c r="H169" s="105">
        <f>F169</f>
        <v>15624</v>
      </c>
      <c r="I169" s="105">
        <f>H169</f>
        <v>15624</v>
      </c>
    </row>
    <row r="170" spans="1:11" x14ac:dyDescent="0.25">
      <c r="A170" s="1"/>
      <c r="B170" s="106" t="s">
        <v>140</v>
      </c>
      <c r="C170" s="41" t="s">
        <v>141</v>
      </c>
      <c r="D170" s="41" t="s">
        <v>138</v>
      </c>
      <c r="E170" s="92"/>
      <c r="F170" s="105">
        <v>26404</v>
      </c>
      <c r="G170" s="105"/>
      <c r="H170" s="105">
        <v>26404</v>
      </c>
      <c r="I170" s="105">
        <v>26404</v>
      </c>
    </row>
    <row r="171" spans="1:11" x14ac:dyDescent="0.25">
      <c r="A171" s="107"/>
      <c r="B171" s="205" t="s">
        <v>142</v>
      </c>
      <c r="C171" s="206"/>
      <c r="D171" s="206"/>
      <c r="E171" s="207"/>
      <c r="F171" s="19">
        <f>SUM(F169:F170)</f>
        <v>42028</v>
      </c>
      <c r="G171" s="108"/>
      <c r="H171" s="19">
        <f>SUM(H169:H170)</f>
        <v>42028</v>
      </c>
      <c r="I171" s="19">
        <f>SUM(I169:I170)</f>
        <v>42028</v>
      </c>
    </row>
    <row r="172" spans="1:11" x14ac:dyDescent="0.25">
      <c r="A172" s="109"/>
      <c r="B172" s="208" t="s">
        <v>143</v>
      </c>
      <c r="C172" s="209"/>
      <c r="D172" s="209"/>
      <c r="E172" s="209"/>
      <c r="F172" s="110">
        <f>F145+F168+F150+F98+F171+F159+F154+F99</f>
        <v>6820786.9333199998</v>
      </c>
      <c r="G172" s="110">
        <f>G145+G168+G150+G98+G14+G171+G159+G154+G99</f>
        <v>0</v>
      </c>
      <c r="H172" s="110">
        <f>H145+H168+H150+H98+H171+H159+H154+H99</f>
        <v>6075714.9333199998</v>
      </c>
      <c r="I172" s="110">
        <f>I145+I168+I150+I98+I171+I159+I154+I99</f>
        <v>6002564.9433199996</v>
      </c>
    </row>
    <row r="173" spans="1:11" x14ac:dyDescent="0.25">
      <c r="A173" s="111"/>
      <c r="B173" s="112"/>
      <c r="C173" s="113"/>
      <c r="D173" s="113"/>
      <c r="E173" s="113"/>
      <c r="F173" s="114"/>
      <c r="G173" s="115"/>
      <c r="H173" s="115"/>
      <c r="I173" s="116"/>
    </row>
    <row r="174" spans="1:11" x14ac:dyDescent="0.25">
      <c r="A174" s="117"/>
      <c r="B174" s="216" t="s">
        <v>144</v>
      </c>
      <c r="C174" s="217"/>
      <c r="D174" s="217"/>
      <c r="E174" s="217"/>
      <c r="F174" s="168">
        <v>2504430</v>
      </c>
      <c r="G174" s="118" t="e">
        <f>#REF!+#REF!+#REF!+#REF!+#REF!+#REF!</f>
        <v>#REF!</v>
      </c>
      <c r="H174" s="119">
        <v>2504430</v>
      </c>
      <c r="I174" s="119">
        <v>2504430</v>
      </c>
    </row>
    <row r="175" spans="1:11" x14ac:dyDescent="0.25">
      <c r="A175" s="107"/>
      <c r="B175" s="218" t="s">
        <v>145</v>
      </c>
      <c r="C175" s="219"/>
      <c r="D175" s="219"/>
      <c r="E175" s="219"/>
      <c r="F175" s="19">
        <f>F174+F172</f>
        <v>9325216.9333200008</v>
      </c>
      <c r="G175" s="120" t="e">
        <f>G174+G172</f>
        <v>#REF!</v>
      </c>
      <c r="H175" s="19">
        <f>H174+H172</f>
        <v>8580144.9333200008</v>
      </c>
      <c r="I175" s="19">
        <f>I174+I172</f>
        <v>8506994.9433199987</v>
      </c>
      <c r="K175" s="177"/>
    </row>
    <row r="176" spans="1:11" x14ac:dyDescent="0.25">
      <c r="A176" s="1"/>
      <c r="B176" s="121"/>
      <c r="C176" s="121"/>
      <c r="D176" s="122"/>
      <c r="E176" s="122"/>
      <c r="F176" s="124"/>
      <c r="G176" s="123"/>
      <c r="H176" s="123"/>
      <c r="I176" s="123"/>
      <c r="K176" s="202"/>
    </row>
    <row r="177" spans="1:11" x14ac:dyDescent="0.25">
      <c r="A177" s="1"/>
      <c r="B177" s="204" t="s">
        <v>146</v>
      </c>
      <c r="C177" s="204"/>
      <c r="D177" s="204"/>
      <c r="E177" s="125"/>
      <c r="F177" s="204" t="s">
        <v>147</v>
      </c>
      <c r="G177" s="204"/>
      <c r="H177" s="204"/>
      <c r="I177" s="204"/>
      <c r="J177" s="204"/>
      <c r="K177" s="204"/>
    </row>
    <row r="178" spans="1:11" x14ac:dyDescent="0.25">
      <c r="A178" s="1"/>
      <c r="B178" s="1" t="s">
        <v>148</v>
      </c>
      <c r="C178" s="1"/>
      <c r="D178" s="126"/>
      <c r="E178" s="126"/>
      <c r="F178" s="128"/>
      <c r="G178" s="127"/>
      <c r="H178" s="127"/>
      <c r="I178" s="127"/>
      <c r="K178" s="177"/>
    </row>
    <row r="179" spans="1:11" x14ac:dyDescent="0.25">
      <c r="A179" s="1"/>
      <c r="B179" s="1"/>
      <c r="C179" s="1"/>
      <c r="D179" s="1"/>
      <c r="E179" s="1"/>
      <c r="F179" s="33"/>
      <c r="G179" s="1"/>
      <c r="H179" s="1"/>
      <c r="I179" s="1"/>
    </row>
  </sheetData>
  <mergeCells count="60">
    <mergeCell ref="F32:F33"/>
    <mergeCell ref="H32:H33"/>
    <mergeCell ref="I32:I33"/>
    <mergeCell ref="B5:I5"/>
    <mergeCell ref="B6:B13"/>
    <mergeCell ref="C6:C13"/>
    <mergeCell ref="D6:D10"/>
    <mergeCell ref="B14:E14"/>
    <mergeCell ref="F1:I1"/>
    <mergeCell ref="A2:H2"/>
    <mergeCell ref="B3:B4"/>
    <mergeCell ref="C3:C4"/>
    <mergeCell ref="D3:D4"/>
    <mergeCell ref="E3:E4"/>
    <mergeCell ref="D36:D42"/>
    <mergeCell ref="B15:B95"/>
    <mergeCell ref="C15:C95"/>
    <mergeCell ref="D25:E25"/>
    <mergeCell ref="D26:D31"/>
    <mergeCell ref="D32:D33"/>
    <mergeCell ref="D43:D44"/>
    <mergeCell ref="D57:E57"/>
    <mergeCell ref="D89:D92"/>
    <mergeCell ref="D85:D88"/>
    <mergeCell ref="D66:D84"/>
    <mergeCell ref="D63:D65"/>
    <mergeCell ref="D47:D53"/>
    <mergeCell ref="I43:I44"/>
    <mergeCell ref="B101:B103"/>
    <mergeCell ref="C101:C103"/>
    <mergeCell ref="B98:E98"/>
    <mergeCell ref="B104:B143"/>
    <mergeCell ref="C104:C143"/>
    <mergeCell ref="D104:D109"/>
    <mergeCell ref="D113:D118"/>
    <mergeCell ref="D122:D127"/>
    <mergeCell ref="D131:D136"/>
    <mergeCell ref="H43:H44"/>
    <mergeCell ref="F43:F44"/>
    <mergeCell ref="B145:E145"/>
    <mergeCell ref="B146:B149"/>
    <mergeCell ref="C146:C149"/>
    <mergeCell ref="B150:E150"/>
    <mergeCell ref="B151:B152"/>
    <mergeCell ref="C151:C153"/>
    <mergeCell ref="B154:C154"/>
    <mergeCell ref="B155:B157"/>
    <mergeCell ref="C155:C157"/>
    <mergeCell ref="B159:C159"/>
    <mergeCell ref="B161:B162"/>
    <mergeCell ref="C161:C162"/>
    <mergeCell ref="B177:D177"/>
    <mergeCell ref="F177:K177"/>
    <mergeCell ref="B171:E171"/>
    <mergeCell ref="B172:E172"/>
    <mergeCell ref="C165:C166"/>
    <mergeCell ref="B168:E168"/>
    <mergeCell ref="B165:B167"/>
    <mergeCell ref="B174:E174"/>
    <mergeCell ref="B175:E175"/>
  </mergeCells>
  <pageMargins left="0" right="0" top="0" bottom="0" header="0.31496062992125984" footer="0.31496062992125984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V4:V17"/>
  <sheetViews>
    <sheetView workbookViewId="0">
      <selection activeCell="Q20" sqref="Q20"/>
    </sheetView>
  </sheetViews>
  <sheetFormatPr defaultRowHeight="15" x14ac:dyDescent="0.25"/>
  <sheetData>
    <row r="4" spans="22:22" x14ac:dyDescent="0.25">
      <c r="V4">
        <v>10848</v>
      </c>
    </row>
    <row r="5" spans="22:22" x14ac:dyDescent="0.25">
      <c r="V5">
        <v>11844</v>
      </c>
    </row>
    <row r="6" spans="22:22" x14ac:dyDescent="0.25">
      <c r="V6">
        <v>8136</v>
      </c>
    </row>
    <row r="7" spans="22:22" x14ac:dyDescent="0.25">
      <c r="V7">
        <v>5424</v>
      </c>
    </row>
    <row r="8" spans="22:22" x14ac:dyDescent="0.25">
      <c r="V8">
        <v>13560</v>
      </c>
    </row>
    <row r="9" spans="22:22" x14ac:dyDescent="0.25">
      <c r="V9">
        <v>14350</v>
      </c>
    </row>
    <row r="10" spans="22:22" x14ac:dyDescent="0.25">
      <c r="V10">
        <v>5067</v>
      </c>
    </row>
    <row r="11" spans="22:22" x14ac:dyDescent="0.25">
      <c r="V11">
        <v>1678</v>
      </c>
    </row>
    <row r="12" spans="22:22" x14ac:dyDescent="0.25">
      <c r="V12">
        <v>3714</v>
      </c>
    </row>
    <row r="13" spans="22:22" x14ac:dyDescent="0.25">
      <c r="V13">
        <v>3714</v>
      </c>
    </row>
    <row r="14" spans="22:22" x14ac:dyDescent="0.25">
      <c r="V14">
        <v>4434</v>
      </c>
    </row>
    <row r="15" spans="22:22" x14ac:dyDescent="0.25">
      <c r="V15">
        <v>5836</v>
      </c>
    </row>
    <row r="16" spans="22:22" x14ac:dyDescent="0.25">
      <c r="V16">
        <v>64260</v>
      </c>
    </row>
    <row r="17" spans="22:22" x14ac:dyDescent="0.25">
      <c r="V17">
        <v>26019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2022-11-10T03:35:34Z</dcterms:modified>
</cp:coreProperties>
</file>